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unji.sharepoint.com/sites/Departamento_Planificacion/Documentos compartidos/PRESUPUESTO 2023/CONTROL PRESUPUESTARIO/7. Glosas/"/>
    </mc:Choice>
  </mc:AlternateContent>
  <xr:revisionPtr revIDLastSave="0" documentId="8_{C5719A6F-299F-4A60-9AEA-266A17F83B4E}" xr6:coauthVersionLast="47" xr6:coauthVersionMax="47" xr10:uidLastSave="{00000000-0000-0000-0000-000000000000}"/>
  <bookViews>
    <workbookView xWindow="-120" yWindow="-120" windowWidth="29040" windowHeight="15840" tabRatio="802" firstSheet="6" activeTab="7" xr2:uid="{00000000-000D-0000-FFFF-FFFF00000000}"/>
  </bookViews>
  <sheets>
    <sheet name="02 01" sheetId="32" state="hidden" r:id="rId1"/>
    <sheet name="03 01" sheetId="31" state="hidden" r:id="rId2"/>
    <sheet name="04 01" sheetId="34" state="hidden" r:id="rId3"/>
    <sheet name="09 01" sheetId="20" state="hidden" r:id="rId4"/>
    <sheet name="09 02" sheetId="21" state="hidden" r:id="rId5"/>
    <sheet name="09 03" sheetId="24" state="hidden" r:id="rId6"/>
    <sheet name="11 01" sheetId="25" r:id="rId7"/>
    <sheet name="11 02" sheetId="26" r:id="rId8"/>
    <sheet name="13 01" sheetId="27" state="hidden" r:id="rId9"/>
    <sheet name="15 01" sheetId="28" state="hidden" r:id="rId10"/>
    <sheet name="90-01" sheetId="57" state="hidden" r:id="rId11"/>
    <sheet name="90-02" sheetId="55" state="hidden" r:id="rId12"/>
    <sheet name="90-03" sheetId="56" state="hidden" r:id="rId13"/>
    <sheet name="91 01" sheetId="54" state="hidden" r:id="rId14"/>
  </sheets>
  <definedNames>
    <definedName name="_xlnm.Print_Area" localSheetId="0">'02 01'!$A$1:$V$25</definedName>
    <definedName name="_xlnm.Print_Area" localSheetId="1">'03 01'!$A$1:$V$43</definedName>
    <definedName name="_xlnm.Print_Area" localSheetId="2">'04 01'!$A$1:$V$31</definedName>
    <definedName name="_xlnm.Print_Area" localSheetId="3">'09 01'!$A$1:$V$42</definedName>
    <definedName name="_xlnm.Print_Area" localSheetId="4">'09 02'!$A$1:$V$23</definedName>
    <definedName name="_xlnm.Print_Area" localSheetId="5">'09 03'!$A$1:$V$41</definedName>
    <definedName name="_xlnm.Print_Area" localSheetId="6">'11 01'!$A$1:$V$34</definedName>
    <definedName name="_xlnm.Print_Area" localSheetId="7">'11 02'!$A$1:$V$25</definedName>
    <definedName name="_xlnm.Print_Area" localSheetId="8">'13 01'!$A$1:$V$23</definedName>
    <definedName name="_xlnm.Print_Area" localSheetId="9">'15 01'!$A$1:$V$25</definedName>
    <definedName name="_xlnm.Print_Area" localSheetId="13">'91 01'!$A$1:$V$25</definedName>
    <definedName name="_xlnm.Print_Titles" localSheetId="0">'02 01'!$8:$9</definedName>
    <definedName name="_xlnm.Print_Titles" localSheetId="1">'03 01'!$8:$9</definedName>
    <definedName name="_xlnm.Print_Titles" localSheetId="3">'09 01'!$8:$10</definedName>
    <definedName name="_xlnm.Print_Titles" localSheetId="5">'09 03'!$8:$10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8" i="56" l="1"/>
  <c r="N28" i="55" l="1"/>
  <c r="M18" i="25" l="1"/>
  <c r="P11" i="24" l="1"/>
  <c r="M16" i="57" l="1"/>
  <c r="M14" i="26"/>
  <c r="M18" i="26"/>
  <c r="M16" i="25"/>
  <c r="M20" i="31"/>
  <c r="M19" i="31"/>
  <c r="M14" i="31"/>
  <c r="M18" i="32"/>
  <c r="M17" i="28"/>
  <c r="M39" i="31"/>
  <c r="M38" i="31"/>
  <c r="M35" i="31"/>
  <c r="M34" i="31"/>
  <c r="M29" i="31"/>
  <c r="M28" i="31"/>
  <c r="J22" i="20"/>
  <c r="K22" i="57"/>
  <c r="K16" i="57"/>
  <c r="L37" i="24" l="1"/>
  <c r="J37" i="24"/>
  <c r="K16" i="20" l="1"/>
  <c r="K15" i="20"/>
  <c r="K16" i="25" l="1"/>
  <c r="K15" i="25"/>
  <c r="K16" i="54"/>
  <c r="I17" i="28"/>
  <c r="D17" i="28"/>
  <c r="K13" i="27"/>
  <c r="K16" i="34"/>
  <c r="K15" i="34"/>
  <c r="K17" i="31"/>
  <c r="K16" i="32"/>
  <c r="K15" i="32"/>
  <c r="I39" i="31" l="1"/>
  <c r="I38" i="31"/>
  <c r="I35" i="31"/>
  <c r="I34" i="31"/>
  <c r="I29" i="31"/>
  <c r="I28" i="31"/>
  <c r="H37" i="24" l="1"/>
  <c r="E18" i="25"/>
  <c r="D18" i="25"/>
  <c r="H13" i="54" l="1"/>
  <c r="J13" i="54"/>
  <c r="L13" i="54"/>
  <c r="N13" i="54"/>
  <c r="P13" i="54"/>
  <c r="H15" i="54"/>
  <c r="J15" i="54"/>
  <c r="L15" i="54"/>
  <c r="N15" i="54"/>
  <c r="P15" i="54"/>
  <c r="H16" i="54"/>
  <c r="J16" i="54"/>
  <c r="L16" i="54"/>
  <c r="N16" i="54"/>
  <c r="P16" i="54"/>
  <c r="H17" i="54"/>
  <c r="J17" i="54"/>
  <c r="L17" i="54"/>
  <c r="N17" i="54"/>
  <c r="P17" i="54"/>
  <c r="H19" i="54"/>
  <c r="J19" i="54"/>
  <c r="L19" i="54"/>
  <c r="N19" i="54"/>
  <c r="P19" i="54"/>
  <c r="H21" i="54"/>
  <c r="J21" i="54"/>
  <c r="L21" i="54"/>
  <c r="N21" i="54"/>
  <c r="P21" i="54"/>
  <c r="H22" i="54"/>
  <c r="J22" i="54"/>
  <c r="L22" i="54"/>
  <c r="N22" i="54"/>
  <c r="P22" i="54"/>
  <c r="H17" i="57"/>
  <c r="H15" i="57"/>
  <c r="T18" i="31" l="1"/>
  <c r="R18" i="31"/>
  <c r="P18" i="31"/>
  <c r="N18" i="31"/>
  <c r="L18" i="31"/>
  <c r="J18" i="31"/>
  <c r="H18" i="31"/>
  <c r="R20" i="57"/>
  <c r="T20" i="57" l="1"/>
  <c r="T30" i="57"/>
  <c r="T28" i="57"/>
  <c r="R30" i="57"/>
  <c r="R28" i="57"/>
  <c r="N31" i="55" l="1"/>
  <c r="P30" i="57" l="1"/>
  <c r="P28" i="57"/>
  <c r="P20" i="57"/>
  <c r="P15" i="28"/>
  <c r="N36" i="55" l="1"/>
  <c r="N34" i="55"/>
  <c r="N32" i="55"/>
  <c r="N30" i="55"/>
  <c r="N27" i="55"/>
  <c r="N26" i="55"/>
  <c r="N24" i="55"/>
  <c r="N23" i="55"/>
  <c r="N21" i="55"/>
  <c r="N20" i="55"/>
  <c r="N18" i="55"/>
  <c r="N17" i="55"/>
  <c r="N16" i="55"/>
  <c r="N14" i="55"/>
  <c r="N13" i="55"/>
  <c r="N12" i="55"/>
  <c r="N11" i="55"/>
  <c r="N30" i="57"/>
  <c r="N28" i="57"/>
  <c r="N26" i="57"/>
  <c r="N25" i="57"/>
  <c r="N24" i="57"/>
  <c r="N22" i="57"/>
  <c r="N20" i="57"/>
  <c r="N19" i="57"/>
  <c r="N17" i="57"/>
  <c r="N16" i="57"/>
  <c r="N15" i="57"/>
  <c r="N13" i="57"/>
  <c r="J19" i="57"/>
  <c r="L20" i="57"/>
  <c r="J20" i="57"/>
  <c r="H20" i="57"/>
  <c r="J17" i="55" l="1"/>
  <c r="J18" i="55"/>
  <c r="L15" i="28" l="1"/>
  <c r="J23" i="56" l="1"/>
  <c r="J30" i="57"/>
  <c r="J28" i="57"/>
  <c r="L30" i="57"/>
  <c r="L28" i="57"/>
  <c r="H30" i="57" l="1"/>
  <c r="H28" i="57"/>
  <c r="H26" i="20" l="1"/>
  <c r="H27" i="20"/>
  <c r="H28" i="20"/>
  <c r="H29" i="20"/>
  <c r="T30" i="56" l="1"/>
  <c r="R30" i="56"/>
  <c r="P30" i="56"/>
  <c r="N30" i="56"/>
  <c r="L30" i="56"/>
  <c r="J30" i="56"/>
  <c r="H30" i="56"/>
  <c r="T33" i="56"/>
  <c r="R33" i="56"/>
  <c r="P33" i="56"/>
  <c r="N33" i="56"/>
  <c r="L33" i="56"/>
  <c r="J33" i="56"/>
  <c r="H33" i="56"/>
  <c r="T32" i="56"/>
  <c r="R32" i="56"/>
  <c r="P32" i="56"/>
  <c r="N32" i="56"/>
  <c r="L32" i="56"/>
  <c r="J32" i="56"/>
  <c r="H32" i="56"/>
  <c r="T37" i="20"/>
  <c r="R37" i="20"/>
  <c r="P37" i="20"/>
  <c r="N37" i="20"/>
  <c r="L37" i="20"/>
  <c r="J37" i="20"/>
  <c r="H37" i="20"/>
  <c r="T32" i="55" l="1"/>
  <c r="R32" i="55"/>
  <c r="T17" i="57"/>
  <c r="T15" i="57"/>
  <c r="T26" i="34"/>
  <c r="R26" i="34"/>
  <c r="P32" i="55" l="1"/>
  <c r="P12" i="55"/>
  <c r="P26" i="34" l="1"/>
  <c r="N26" i="34"/>
  <c r="L23" i="28" l="1"/>
  <c r="L16" i="26" l="1"/>
  <c r="L32" i="55" l="1"/>
  <c r="L17" i="57"/>
  <c r="J17" i="57"/>
  <c r="J15" i="57"/>
  <c r="L15" i="57"/>
  <c r="J26" i="34" l="1"/>
  <c r="L26" i="34"/>
  <c r="J13" i="31"/>
  <c r="H33" i="20" l="1"/>
  <c r="T52" i="56" l="1"/>
  <c r="R52" i="56"/>
  <c r="P52" i="56"/>
  <c r="N52" i="56"/>
  <c r="L52" i="56"/>
  <c r="J52" i="56"/>
  <c r="H52" i="56"/>
  <c r="T36" i="56"/>
  <c r="R36" i="56"/>
  <c r="P36" i="56"/>
  <c r="N36" i="56"/>
  <c r="L36" i="56"/>
  <c r="J36" i="56"/>
  <c r="H36" i="56"/>
  <c r="H32" i="55"/>
  <c r="J32" i="55"/>
  <c r="T27" i="55" l="1"/>
  <c r="R27" i="55"/>
  <c r="P27" i="55"/>
  <c r="L27" i="55"/>
  <c r="J27" i="55"/>
  <c r="H27" i="55"/>
  <c r="T24" i="55"/>
  <c r="R24" i="55"/>
  <c r="P24" i="55"/>
  <c r="L24" i="55"/>
  <c r="J24" i="55"/>
  <c r="H24" i="55"/>
  <c r="T21" i="55"/>
  <c r="R21" i="55"/>
  <c r="P21" i="55"/>
  <c r="L21" i="55"/>
  <c r="J21" i="55"/>
  <c r="H21" i="55"/>
  <c r="T28" i="55"/>
  <c r="R28" i="55"/>
  <c r="P28" i="55"/>
  <c r="L28" i="55"/>
  <c r="J28" i="55"/>
  <c r="H28" i="55"/>
  <c r="T19" i="21"/>
  <c r="R19" i="21"/>
  <c r="P19" i="21"/>
  <c r="N19" i="21"/>
  <c r="L19" i="21"/>
  <c r="J19" i="21"/>
  <c r="H19" i="21"/>
  <c r="T11" i="21"/>
  <c r="R11" i="21"/>
  <c r="P11" i="21"/>
  <c r="N11" i="21"/>
  <c r="L11" i="21"/>
  <c r="J11" i="21"/>
  <c r="H11" i="21"/>
  <c r="T28" i="34" l="1"/>
  <c r="R28" i="34"/>
  <c r="P28" i="34"/>
  <c r="N28" i="34"/>
  <c r="L28" i="34"/>
  <c r="J28" i="34"/>
  <c r="H28" i="34"/>
  <c r="H26" i="34"/>
  <c r="J50" i="56"/>
  <c r="J48" i="56"/>
  <c r="J46" i="56"/>
  <c r="J44" i="56"/>
  <c r="J42" i="56"/>
  <c r="J41" i="56"/>
  <c r="J40" i="56"/>
  <c r="J39" i="56"/>
  <c r="J38" i="56"/>
  <c r="J35" i="56"/>
  <c r="J27" i="56"/>
  <c r="J26" i="56"/>
  <c r="J25" i="56"/>
  <c r="J24" i="56"/>
  <c r="J22" i="56"/>
  <c r="J21" i="56"/>
  <c r="J20" i="56"/>
  <c r="J19" i="56"/>
  <c r="J18" i="56"/>
  <c r="J17" i="56"/>
  <c r="J15" i="56"/>
  <c r="J13" i="56"/>
  <c r="J11" i="56"/>
  <c r="N50" i="56"/>
  <c r="N48" i="56"/>
  <c r="N46" i="56"/>
  <c r="N44" i="56"/>
  <c r="N42" i="56"/>
  <c r="N41" i="56"/>
  <c r="N40" i="56"/>
  <c r="N39" i="56"/>
  <c r="N38" i="56"/>
  <c r="N35" i="56"/>
  <c r="N27" i="56"/>
  <c r="N26" i="56"/>
  <c r="N25" i="56"/>
  <c r="N24" i="56"/>
  <c r="N23" i="56"/>
  <c r="N22" i="56"/>
  <c r="N21" i="56"/>
  <c r="N20" i="56"/>
  <c r="N19" i="56"/>
  <c r="N18" i="56"/>
  <c r="N17" i="56"/>
  <c r="N15" i="56"/>
  <c r="N13" i="56"/>
  <c r="N11" i="56"/>
  <c r="H42" i="56"/>
  <c r="H41" i="56"/>
  <c r="H40" i="56"/>
  <c r="L42" i="56"/>
  <c r="L41" i="56"/>
  <c r="L40" i="56"/>
  <c r="L50" i="56"/>
  <c r="L48" i="56"/>
  <c r="L46" i="56"/>
  <c r="L44" i="56"/>
  <c r="L39" i="56"/>
  <c r="L38" i="56"/>
  <c r="L35" i="56"/>
  <c r="L17" i="56"/>
  <c r="L15" i="56"/>
  <c r="L13" i="56"/>
  <c r="L11" i="56"/>
  <c r="H50" i="56"/>
  <c r="H48" i="56"/>
  <c r="H46" i="56"/>
  <c r="H44" i="56"/>
  <c r="H39" i="56"/>
  <c r="H38" i="56"/>
  <c r="H35" i="56"/>
  <c r="H17" i="56"/>
  <c r="H15" i="56"/>
  <c r="H13" i="56"/>
  <c r="H11" i="56"/>
  <c r="H36" i="55"/>
  <c r="H23" i="28"/>
  <c r="H13" i="31"/>
  <c r="L13" i="31"/>
  <c r="N13" i="31"/>
  <c r="P13" i="31"/>
  <c r="H15" i="31"/>
  <c r="J15" i="31"/>
  <c r="L15" i="31"/>
  <c r="N15" i="31"/>
  <c r="P15" i="31"/>
  <c r="H16" i="31"/>
  <c r="J16" i="31"/>
  <c r="N16" i="31"/>
  <c r="P16" i="31"/>
  <c r="H17" i="31"/>
  <c r="J17" i="31"/>
  <c r="L17" i="31"/>
  <c r="N17" i="31"/>
  <c r="H20" i="31"/>
  <c r="J20" i="31"/>
  <c r="L20" i="31"/>
  <c r="N20" i="31"/>
  <c r="P20" i="31"/>
  <c r="H22" i="31"/>
  <c r="J22" i="31"/>
  <c r="L22" i="31"/>
  <c r="N22" i="31"/>
  <c r="P22" i="31"/>
  <c r="H24" i="31"/>
  <c r="J24" i="31"/>
  <c r="L24" i="31"/>
  <c r="N24" i="31"/>
  <c r="P24" i="31"/>
  <c r="H25" i="31"/>
  <c r="J25" i="31"/>
  <c r="L25" i="31"/>
  <c r="N25" i="31"/>
  <c r="P25" i="31"/>
  <c r="H27" i="31"/>
  <c r="J27" i="31"/>
  <c r="L27" i="31"/>
  <c r="N27" i="31"/>
  <c r="P27" i="31"/>
  <c r="H29" i="31"/>
  <c r="J29" i="31"/>
  <c r="L29" i="31"/>
  <c r="N29" i="31"/>
  <c r="P29" i="31"/>
  <c r="H31" i="31"/>
  <c r="J31" i="31"/>
  <c r="L31" i="31"/>
  <c r="N31" i="31"/>
  <c r="P31" i="31"/>
  <c r="H33" i="31"/>
  <c r="J33" i="31"/>
  <c r="L33" i="31"/>
  <c r="N33" i="31"/>
  <c r="P33" i="31"/>
  <c r="H35" i="31"/>
  <c r="J35" i="31"/>
  <c r="L35" i="31"/>
  <c r="N35" i="31"/>
  <c r="P35" i="31"/>
  <c r="H37" i="31"/>
  <c r="J37" i="31"/>
  <c r="L37" i="31"/>
  <c r="N37" i="31"/>
  <c r="P37" i="31"/>
  <c r="H39" i="31"/>
  <c r="J39" i="31"/>
  <c r="L39" i="31"/>
  <c r="N39" i="31"/>
  <c r="P39" i="31"/>
  <c r="H41" i="31"/>
  <c r="J41" i="31"/>
  <c r="L41" i="31"/>
  <c r="N41" i="31"/>
  <c r="P41" i="31"/>
  <c r="J22" i="32"/>
  <c r="P17" i="31" l="1"/>
  <c r="L16" i="31"/>
  <c r="R27" i="56"/>
  <c r="R26" i="56"/>
  <c r="R25" i="56"/>
  <c r="R24" i="56"/>
  <c r="R23" i="56"/>
  <c r="R22" i="56"/>
  <c r="R21" i="56"/>
  <c r="R20" i="56"/>
  <c r="R19" i="56"/>
  <c r="R18" i="56"/>
  <c r="R17" i="56"/>
  <c r="T27" i="56" l="1"/>
  <c r="T19" i="56"/>
  <c r="T18" i="56"/>
  <c r="T26" i="56"/>
  <c r="T25" i="56"/>
  <c r="T24" i="56"/>
  <c r="T23" i="56"/>
  <c r="T22" i="56"/>
  <c r="T21" i="56"/>
  <c r="T20" i="56"/>
  <c r="R22" i="57" l="1"/>
  <c r="R17" i="57"/>
  <c r="R15" i="57"/>
  <c r="R17" i="54" l="1"/>
  <c r="T11" i="56"/>
  <c r="R11" i="56"/>
  <c r="T42" i="56"/>
  <c r="R42" i="56"/>
  <c r="T41" i="56"/>
  <c r="R41" i="56"/>
  <c r="T40" i="56"/>
  <c r="R40" i="56"/>
  <c r="T39" i="56"/>
  <c r="R39" i="56"/>
  <c r="T36" i="55"/>
  <c r="R36" i="55"/>
  <c r="T31" i="55"/>
  <c r="R31" i="55"/>
  <c r="T18" i="55"/>
  <c r="R18" i="55"/>
  <c r="T17" i="55"/>
  <c r="R17" i="55"/>
  <c r="T14" i="55"/>
  <c r="R14" i="55"/>
  <c r="T13" i="55"/>
  <c r="R13" i="55"/>
  <c r="T26" i="57"/>
  <c r="R26" i="57"/>
  <c r="R23" i="28"/>
  <c r="N23" i="28" l="1"/>
  <c r="P42" i="56" l="1"/>
  <c r="P41" i="56"/>
  <c r="P40" i="56"/>
  <c r="P17" i="57" l="1"/>
  <c r="P15" i="57"/>
  <c r="P26" i="57"/>
  <c r="L26" i="57"/>
  <c r="J26" i="57"/>
  <c r="H26" i="57"/>
  <c r="T25" i="57"/>
  <c r="R25" i="57"/>
  <c r="P25" i="57"/>
  <c r="L25" i="57"/>
  <c r="J25" i="57"/>
  <c r="H25" i="57"/>
  <c r="T24" i="57"/>
  <c r="R24" i="57"/>
  <c r="P24" i="57"/>
  <c r="L24" i="57"/>
  <c r="J24" i="57"/>
  <c r="H24" i="57"/>
  <c r="T22" i="57"/>
  <c r="P22" i="57"/>
  <c r="J22" i="57"/>
  <c r="H22" i="57"/>
  <c r="T19" i="57"/>
  <c r="R19" i="57"/>
  <c r="P19" i="57"/>
  <c r="L19" i="57"/>
  <c r="H19" i="57"/>
  <c r="T16" i="57"/>
  <c r="R16" i="57"/>
  <c r="P16" i="57"/>
  <c r="L16" i="57"/>
  <c r="J16" i="57"/>
  <c r="H16" i="57"/>
  <c r="T13" i="57"/>
  <c r="L13" i="57"/>
  <c r="J13" i="57"/>
  <c r="H13" i="57"/>
  <c r="T50" i="56"/>
  <c r="R50" i="56"/>
  <c r="P50" i="56"/>
  <c r="T48" i="56"/>
  <c r="R48" i="56"/>
  <c r="P48" i="56"/>
  <c r="T46" i="56"/>
  <c r="R46" i="56"/>
  <c r="P46" i="56"/>
  <c r="T44" i="56"/>
  <c r="R44" i="56"/>
  <c r="P44" i="56"/>
  <c r="P39" i="56"/>
  <c r="T38" i="56"/>
  <c r="R38" i="56"/>
  <c r="P38" i="56"/>
  <c r="T35" i="56"/>
  <c r="R35" i="56"/>
  <c r="P35" i="56"/>
  <c r="P17" i="56"/>
  <c r="T17" i="56"/>
  <c r="T15" i="56"/>
  <c r="R15" i="56"/>
  <c r="P15" i="56"/>
  <c r="T13" i="56"/>
  <c r="R13" i="56"/>
  <c r="P13" i="56"/>
  <c r="P11" i="56"/>
  <c r="P36" i="55"/>
  <c r="L36" i="55"/>
  <c r="J36" i="55"/>
  <c r="T34" i="55"/>
  <c r="R34" i="55"/>
  <c r="P34" i="55"/>
  <c r="L34" i="55"/>
  <c r="J34" i="55"/>
  <c r="H34" i="55"/>
  <c r="P31" i="55"/>
  <c r="L31" i="55"/>
  <c r="J31" i="55"/>
  <c r="H31" i="55"/>
  <c r="T30" i="55"/>
  <c r="R30" i="55"/>
  <c r="P30" i="55"/>
  <c r="J30" i="55"/>
  <c r="H30" i="55"/>
  <c r="T26" i="55"/>
  <c r="R26" i="55"/>
  <c r="P26" i="55"/>
  <c r="J26" i="55"/>
  <c r="L26" i="55"/>
  <c r="H26" i="55"/>
  <c r="T23" i="55"/>
  <c r="R23" i="55"/>
  <c r="P23" i="55"/>
  <c r="L23" i="55"/>
  <c r="J23" i="55"/>
  <c r="H23" i="55"/>
  <c r="T20" i="55"/>
  <c r="R20" i="55"/>
  <c r="P20" i="55"/>
  <c r="L20" i="55"/>
  <c r="J20" i="55"/>
  <c r="H20" i="55"/>
  <c r="P18" i="55"/>
  <c r="L18" i="55"/>
  <c r="H18" i="55"/>
  <c r="P17" i="55"/>
  <c r="L17" i="55"/>
  <c r="H17" i="55"/>
  <c r="T16" i="55"/>
  <c r="R16" i="55"/>
  <c r="P16" i="55"/>
  <c r="L16" i="55"/>
  <c r="J16" i="55"/>
  <c r="H16" i="55"/>
  <c r="P14" i="55"/>
  <c r="L14" i="55"/>
  <c r="J14" i="55"/>
  <c r="H14" i="55"/>
  <c r="P13" i="55"/>
  <c r="L13" i="55"/>
  <c r="J13" i="55"/>
  <c r="H13" i="55"/>
  <c r="T12" i="55"/>
  <c r="R12" i="55"/>
  <c r="L12" i="55"/>
  <c r="J12" i="55"/>
  <c r="H12" i="55"/>
  <c r="T11" i="55"/>
  <c r="R11" i="55"/>
  <c r="P11" i="55"/>
  <c r="L11" i="55"/>
  <c r="J11" i="55"/>
  <c r="H11" i="55"/>
  <c r="L22" i="57" l="1"/>
  <c r="L30" i="55"/>
  <c r="T23" i="28" l="1"/>
  <c r="P23" i="28"/>
  <c r="T23" i="26"/>
  <c r="T16" i="26"/>
  <c r="T14" i="26"/>
  <c r="P23" i="26"/>
  <c r="P16" i="26"/>
  <c r="R23" i="26"/>
  <c r="R19" i="26"/>
  <c r="R16" i="26"/>
  <c r="N23" i="26"/>
  <c r="N19" i="26"/>
  <c r="N16" i="26"/>
  <c r="J23" i="26"/>
  <c r="J19" i="26"/>
  <c r="J16" i="26"/>
  <c r="L23" i="26"/>
  <c r="H23" i="26"/>
  <c r="H16" i="26"/>
  <c r="T21" i="25"/>
  <c r="P21" i="25"/>
  <c r="R24" i="25"/>
  <c r="R21" i="25"/>
  <c r="N24" i="25"/>
  <c r="N21" i="25"/>
  <c r="J24" i="25"/>
  <c r="J21" i="25"/>
  <c r="L21" i="25"/>
  <c r="H21" i="25"/>
  <c r="R29" i="24"/>
  <c r="R26" i="24"/>
  <c r="R12" i="24"/>
  <c r="N29" i="24"/>
  <c r="N26" i="24"/>
  <c r="N12" i="24"/>
  <c r="T29" i="24"/>
  <c r="T26" i="24"/>
  <c r="T12" i="24"/>
  <c r="P29" i="24"/>
  <c r="P26" i="24"/>
  <c r="P12" i="24"/>
  <c r="L26" i="24"/>
  <c r="J29" i="24"/>
  <c r="J26" i="24"/>
  <c r="L29" i="24"/>
  <c r="H29" i="24"/>
  <c r="H26" i="24"/>
  <c r="L12" i="24"/>
  <c r="J12" i="24"/>
  <c r="H12" i="24"/>
  <c r="R33" i="20"/>
  <c r="R29" i="20"/>
  <c r="R28" i="20"/>
  <c r="R27" i="20"/>
  <c r="R26" i="20"/>
  <c r="T33" i="20"/>
  <c r="T32" i="20"/>
  <c r="T31" i="20"/>
  <c r="T29" i="20"/>
  <c r="T28" i="20"/>
  <c r="T27" i="20"/>
  <c r="T26" i="20"/>
  <c r="T25" i="20"/>
  <c r="T23" i="20"/>
  <c r="N33" i="20"/>
  <c r="N29" i="20"/>
  <c r="N28" i="20"/>
  <c r="N27" i="20"/>
  <c r="N26" i="20"/>
  <c r="P33" i="20"/>
  <c r="P32" i="20"/>
  <c r="P29" i="20"/>
  <c r="P28" i="20"/>
  <c r="P27" i="20"/>
  <c r="P26" i="20"/>
  <c r="J33" i="20"/>
  <c r="J29" i="20"/>
  <c r="J28" i="20"/>
  <c r="J27" i="20"/>
  <c r="J26" i="20"/>
  <c r="L33" i="20"/>
  <c r="L26" i="20"/>
  <c r="L27" i="20"/>
  <c r="L28" i="20"/>
  <c r="L29" i="20"/>
  <c r="T41" i="31"/>
  <c r="T39" i="31"/>
  <c r="T35" i="31"/>
  <c r="T31" i="31"/>
  <c r="T29" i="31"/>
  <c r="R41" i="31"/>
  <c r="R39" i="31"/>
  <c r="R35" i="31"/>
  <c r="R31" i="31"/>
  <c r="R29" i="31"/>
  <c r="T19" i="32"/>
  <c r="T20" i="32"/>
  <c r="R19" i="32"/>
  <c r="R20" i="32"/>
  <c r="N19" i="32"/>
  <c r="N20" i="32"/>
  <c r="J23" i="32"/>
  <c r="J20" i="32"/>
  <c r="J19" i="32"/>
  <c r="L19" i="32"/>
  <c r="L20" i="32"/>
  <c r="H19" i="32"/>
  <c r="H20" i="32"/>
  <c r="T22" i="54" l="1"/>
  <c r="R22" i="54"/>
  <c r="T21" i="54"/>
  <c r="R21" i="54"/>
  <c r="T19" i="54"/>
  <c r="R19" i="54"/>
  <c r="T16" i="54"/>
  <c r="R16" i="54"/>
  <c r="T15" i="54"/>
  <c r="R15" i="54"/>
  <c r="T13" i="54"/>
  <c r="R13" i="54"/>
  <c r="L25" i="25"/>
  <c r="J25" i="25"/>
  <c r="H25" i="25" l="1"/>
  <c r="J20" i="25" l="1"/>
  <c r="J15" i="25"/>
  <c r="J16" i="25"/>
  <c r="H25" i="24"/>
  <c r="H15" i="20"/>
  <c r="J16" i="20"/>
  <c r="H20" i="20"/>
  <c r="J15" i="34"/>
  <c r="H16" i="34"/>
  <c r="J25" i="34"/>
  <c r="H16" i="32"/>
  <c r="H15" i="32"/>
  <c r="H18" i="25"/>
  <c r="T39" i="20"/>
  <c r="T35" i="20"/>
  <c r="R39" i="20"/>
  <c r="R35" i="20"/>
  <c r="T21" i="21"/>
  <c r="R21" i="21"/>
  <c r="T20" i="34"/>
  <c r="T15" i="34"/>
  <c r="T15" i="32"/>
  <c r="N13" i="28"/>
  <c r="R13" i="27"/>
  <c r="P16" i="25"/>
  <c r="R15" i="25"/>
  <c r="P21" i="21"/>
  <c r="N21" i="21"/>
  <c r="P39" i="20"/>
  <c r="P35" i="20"/>
  <c r="N39" i="20"/>
  <c r="N35" i="20"/>
  <c r="P18" i="25"/>
  <c r="P25" i="34"/>
  <c r="R16" i="34"/>
  <c r="P22" i="34"/>
  <c r="P20" i="34"/>
  <c r="P15" i="34"/>
  <c r="R17" i="31"/>
  <c r="P16" i="32"/>
  <c r="P23" i="32"/>
  <c r="P22" i="32"/>
  <c r="L20" i="25"/>
  <c r="N20" i="20"/>
  <c r="N15" i="32"/>
  <c r="L21" i="21"/>
  <c r="J21" i="21"/>
  <c r="L39" i="20"/>
  <c r="J39" i="20"/>
  <c r="L35" i="20"/>
  <c r="J35" i="20"/>
  <c r="L17" i="28"/>
  <c r="L11" i="27"/>
  <c r="L18" i="25"/>
  <c r="L25" i="34"/>
  <c r="H15" i="25"/>
  <c r="J13" i="28"/>
  <c r="H21" i="21"/>
  <c r="H35" i="20"/>
  <c r="H39" i="20"/>
  <c r="J15" i="20"/>
  <c r="H11" i="27"/>
  <c r="T37" i="31"/>
  <c r="R37" i="31"/>
  <c r="R15" i="32"/>
  <c r="N13" i="32"/>
  <c r="N18" i="32"/>
  <c r="N22" i="32"/>
  <c r="N23" i="32"/>
  <c r="T14" i="27"/>
  <c r="T13" i="27"/>
  <c r="T15" i="20"/>
  <c r="T16" i="31"/>
  <c r="R14" i="28"/>
  <c r="R20" i="25"/>
  <c r="N15" i="20"/>
  <c r="L14" i="28"/>
  <c r="L15" i="20"/>
  <c r="N11" i="28"/>
  <c r="N15" i="28"/>
  <c r="N17" i="28"/>
  <c r="N19" i="28"/>
  <c r="N20" i="28"/>
  <c r="N22" i="28"/>
  <c r="T25" i="25"/>
  <c r="R25" i="25"/>
  <c r="T31" i="25"/>
  <c r="R31" i="25"/>
  <c r="T16" i="34"/>
  <c r="T18" i="20"/>
  <c r="P21" i="27"/>
  <c r="P31" i="25"/>
  <c r="N31" i="25"/>
  <c r="N25" i="25"/>
  <c r="P25" i="25"/>
  <c r="R15" i="20"/>
  <c r="P15" i="32"/>
  <c r="P16" i="27"/>
  <c r="P18" i="20"/>
  <c r="J31" i="25"/>
  <c r="H31" i="25"/>
  <c r="L31" i="25"/>
  <c r="T21" i="27"/>
  <c r="R21" i="27"/>
  <c r="N21" i="27"/>
  <c r="L21" i="27"/>
  <c r="J21" i="27"/>
  <c r="T20" i="27"/>
  <c r="R20" i="27"/>
  <c r="P20" i="27"/>
  <c r="N20" i="27"/>
  <c r="L20" i="27"/>
  <c r="J20" i="27"/>
  <c r="T18" i="27"/>
  <c r="R18" i="27"/>
  <c r="P18" i="27"/>
  <c r="N18" i="27"/>
  <c r="L18" i="27"/>
  <c r="J18" i="27"/>
  <c r="T16" i="27"/>
  <c r="R16" i="27"/>
  <c r="N16" i="27"/>
  <c r="L16" i="27"/>
  <c r="J16" i="27"/>
  <c r="P14" i="27"/>
  <c r="N14" i="27"/>
  <c r="L14" i="27"/>
  <c r="J14" i="27"/>
  <c r="L13" i="27"/>
  <c r="J13" i="27"/>
  <c r="T11" i="27"/>
  <c r="R11" i="27"/>
  <c r="P11" i="27"/>
  <c r="N11" i="27"/>
  <c r="J11" i="27"/>
  <c r="H21" i="27"/>
  <c r="H20" i="27"/>
  <c r="H18" i="27"/>
  <c r="H14" i="27"/>
  <c r="H13" i="27"/>
  <c r="T17" i="28"/>
  <c r="R17" i="28"/>
  <c r="P17" i="28"/>
  <c r="J17" i="28"/>
  <c r="H17" i="28"/>
  <c r="H16" i="27"/>
  <c r="T18" i="25"/>
  <c r="R18" i="25"/>
  <c r="N18" i="25"/>
  <c r="J18" i="25"/>
  <c r="R18" i="20"/>
  <c r="N18" i="20"/>
  <c r="L18" i="20"/>
  <c r="J18" i="20"/>
  <c r="H18" i="20"/>
  <c r="T18" i="34"/>
  <c r="R18" i="34"/>
  <c r="P18" i="34"/>
  <c r="N18" i="34"/>
  <c r="L18" i="34"/>
  <c r="J18" i="34"/>
  <c r="H18" i="34"/>
  <c r="T33" i="31"/>
  <c r="R33" i="31"/>
  <c r="T20" i="31"/>
  <c r="R20" i="31"/>
  <c r="T25" i="34"/>
  <c r="T23" i="34"/>
  <c r="R23" i="34"/>
  <c r="P23" i="34"/>
  <c r="N23" i="34"/>
  <c r="L23" i="34"/>
  <c r="J23" i="34"/>
  <c r="H23" i="34"/>
  <c r="T22" i="34"/>
  <c r="R22" i="34"/>
  <c r="N22" i="34"/>
  <c r="L22" i="34"/>
  <c r="J22" i="34"/>
  <c r="H22" i="34"/>
  <c r="R20" i="34"/>
  <c r="N20" i="34"/>
  <c r="L20" i="34"/>
  <c r="J20" i="34"/>
  <c r="H20" i="34"/>
  <c r="N16" i="34"/>
  <c r="L16" i="34"/>
  <c r="R15" i="34"/>
  <c r="T13" i="34"/>
  <c r="R13" i="34"/>
  <c r="P13" i="34"/>
  <c r="N13" i="34"/>
  <c r="L13" i="34"/>
  <c r="J13" i="34"/>
  <c r="H13" i="34"/>
  <c r="P19" i="32"/>
  <c r="P20" i="32"/>
  <c r="H18" i="32"/>
  <c r="J18" i="32"/>
  <c r="L18" i="32"/>
  <c r="P18" i="32"/>
  <c r="R18" i="32"/>
  <c r="T18" i="32"/>
  <c r="T22" i="28"/>
  <c r="R22" i="28"/>
  <c r="P22" i="28"/>
  <c r="L22" i="28"/>
  <c r="J22" i="28"/>
  <c r="H22" i="28"/>
  <c r="T20" i="28"/>
  <c r="R20" i="28"/>
  <c r="P20" i="28"/>
  <c r="L20" i="28"/>
  <c r="J20" i="28"/>
  <c r="H20" i="28"/>
  <c r="T19" i="28"/>
  <c r="R19" i="28"/>
  <c r="P19" i="28"/>
  <c r="L19" i="28"/>
  <c r="J19" i="28"/>
  <c r="H19" i="28"/>
  <c r="R15" i="28"/>
  <c r="J15" i="28"/>
  <c r="H15" i="28"/>
  <c r="T14" i="28"/>
  <c r="J14" i="28"/>
  <c r="H14" i="28"/>
  <c r="T13" i="28"/>
  <c r="R13" i="28"/>
  <c r="L13" i="28"/>
  <c r="H13" i="28"/>
  <c r="T11" i="28"/>
  <c r="R11" i="28"/>
  <c r="P11" i="28"/>
  <c r="L11" i="28"/>
  <c r="J11" i="28"/>
  <c r="H11" i="28"/>
  <c r="T21" i="26"/>
  <c r="R21" i="26"/>
  <c r="P21" i="26"/>
  <c r="N21" i="26"/>
  <c r="L21" i="26"/>
  <c r="J21" i="26"/>
  <c r="H21" i="26"/>
  <c r="T19" i="26"/>
  <c r="P19" i="26"/>
  <c r="L19" i="26"/>
  <c r="H19" i="26"/>
  <c r="T18" i="26"/>
  <c r="R18" i="26"/>
  <c r="P18" i="26"/>
  <c r="N18" i="26"/>
  <c r="L18" i="26"/>
  <c r="J18" i="26"/>
  <c r="H18" i="26"/>
  <c r="R14" i="26"/>
  <c r="P14" i="26"/>
  <c r="N14" i="26"/>
  <c r="L14" i="26"/>
  <c r="J14" i="26"/>
  <c r="H14" i="26"/>
  <c r="T13" i="26"/>
  <c r="R13" i="26"/>
  <c r="P13" i="26"/>
  <c r="N13" i="26"/>
  <c r="L13" i="26"/>
  <c r="J13" i="26"/>
  <c r="H13" i="26"/>
  <c r="T11" i="26"/>
  <c r="R11" i="26"/>
  <c r="P11" i="26"/>
  <c r="N11" i="26"/>
  <c r="L11" i="26"/>
  <c r="J11" i="26"/>
  <c r="H11" i="26"/>
  <c r="T29" i="25"/>
  <c r="R29" i="25"/>
  <c r="P29" i="25"/>
  <c r="N29" i="25"/>
  <c r="L29" i="25"/>
  <c r="J29" i="25"/>
  <c r="H29" i="25"/>
  <c r="T27" i="25"/>
  <c r="R27" i="25"/>
  <c r="P27" i="25"/>
  <c r="N27" i="25"/>
  <c r="L27" i="25"/>
  <c r="J27" i="25"/>
  <c r="H27" i="25"/>
  <c r="T24" i="25"/>
  <c r="P24" i="25"/>
  <c r="L24" i="25"/>
  <c r="H24" i="25"/>
  <c r="T23" i="25"/>
  <c r="R23" i="25"/>
  <c r="P23" i="25"/>
  <c r="N23" i="25"/>
  <c r="L23" i="25"/>
  <c r="J23" i="25"/>
  <c r="H23" i="25"/>
  <c r="T20" i="25"/>
  <c r="T16" i="25"/>
  <c r="R16" i="25"/>
  <c r="T15" i="25"/>
  <c r="T13" i="25"/>
  <c r="R13" i="25"/>
  <c r="P13" i="25"/>
  <c r="N13" i="25"/>
  <c r="L13" i="25"/>
  <c r="J13" i="25"/>
  <c r="H13" i="25"/>
  <c r="T39" i="24"/>
  <c r="R39" i="24"/>
  <c r="P39" i="24"/>
  <c r="N39" i="24"/>
  <c r="L39" i="24"/>
  <c r="J39" i="24"/>
  <c r="H39" i="24"/>
  <c r="T35" i="24"/>
  <c r="R35" i="24"/>
  <c r="P35" i="24"/>
  <c r="N35" i="24"/>
  <c r="L35" i="24"/>
  <c r="J35" i="24"/>
  <c r="H35" i="24"/>
  <c r="T33" i="24"/>
  <c r="R33" i="24"/>
  <c r="P33" i="24"/>
  <c r="N33" i="24"/>
  <c r="L33" i="24"/>
  <c r="J33" i="24"/>
  <c r="H33" i="24"/>
  <c r="T31" i="24"/>
  <c r="R31" i="24"/>
  <c r="P31" i="24"/>
  <c r="N31" i="24"/>
  <c r="L31" i="24"/>
  <c r="J31" i="24"/>
  <c r="H31" i="24"/>
  <c r="T28" i="24"/>
  <c r="R28" i="24"/>
  <c r="P28" i="24"/>
  <c r="N28" i="24"/>
  <c r="L28" i="24"/>
  <c r="J28" i="24"/>
  <c r="H28" i="24"/>
  <c r="T25" i="24"/>
  <c r="R25" i="24"/>
  <c r="P25" i="24"/>
  <c r="N25" i="24"/>
  <c r="L25" i="24"/>
  <c r="J25" i="24"/>
  <c r="T21" i="24"/>
  <c r="R21" i="24"/>
  <c r="P21" i="24"/>
  <c r="N21" i="24"/>
  <c r="L21" i="24"/>
  <c r="J21" i="24"/>
  <c r="H21" i="24"/>
  <c r="T18" i="24"/>
  <c r="R18" i="24"/>
  <c r="P18" i="24"/>
  <c r="N18" i="24"/>
  <c r="L18" i="24"/>
  <c r="J18" i="24"/>
  <c r="H18" i="24"/>
  <c r="T16" i="24"/>
  <c r="R16" i="24"/>
  <c r="P16" i="24"/>
  <c r="N16" i="24"/>
  <c r="L16" i="24"/>
  <c r="J16" i="24"/>
  <c r="H16" i="24"/>
  <c r="T14" i="24"/>
  <c r="R14" i="24"/>
  <c r="P14" i="24"/>
  <c r="N14" i="24"/>
  <c r="L14" i="24"/>
  <c r="J14" i="24"/>
  <c r="H14" i="24"/>
  <c r="T11" i="24"/>
  <c r="R11" i="24"/>
  <c r="N11" i="24"/>
  <c r="L11" i="24"/>
  <c r="J11" i="24"/>
  <c r="H11" i="24"/>
  <c r="T17" i="21"/>
  <c r="R17" i="21"/>
  <c r="P17" i="21"/>
  <c r="N17" i="21"/>
  <c r="L17" i="21"/>
  <c r="J17" i="21"/>
  <c r="H17" i="21"/>
  <c r="T15" i="21"/>
  <c r="R15" i="21"/>
  <c r="P15" i="21"/>
  <c r="N15" i="21"/>
  <c r="L15" i="21"/>
  <c r="J15" i="21"/>
  <c r="H15" i="21"/>
  <c r="T13" i="21"/>
  <c r="R13" i="21"/>
  <c r="P13" i="21"/>
  <c r="N13" i="21"/>
  <c r="L13" i="21"/>
  <c r="J13" i="21"/>
  <c r="H13" i="21"/>
  <c r="R31" i="20"/>
  <c r="P31" i="20"/>
  <c r="N31" i="20"/>
  <c r="L31" i="20"/>
  <c r="J31" i="20"/>
  <c r="H31" i="20"/>
  <c r="R25" i="20"/>
  <c r="P25" i="20"/>
  <c r="N25" i="20"/>
  <c r="L25" i="20"/>
  <c r="J25" i="20"/>
  <c r="H25" i="20"/>
  <c r="R23" i="20"/>
  <c r="P23" i="20"/>
  <c r="N23" i="20"/>
  <c r="L23" i="20"/>
  <c r="J23" i="20"/>
  <c r="H23" i="20"/>
  <c r="T22" i="20"/>
  <c r="R22" i="20"/>
  <c r="P22" i="20"/>
  <c r="N22" i="20"/>
  <c r="L22" i="20"/>
  <c r="H22" i="20"/>
  <c r="T20" i="20"/>
  <c r="R20" i="20"/>
  <c r="P20" i="20"/>
  <c r="T16" i="20"/>
  <c r="R16" i="20"/>
  <c r="P16" i="20"/>
  <c r="T13" i="20"/>
  <c r="R13" i="20"/>
  <c r="P13" i="20"/>
  <c r="N13" i="20"/>
  <c r="L13" i="20"/>
  <c r="J13" i="20"/>
  <c r="H13" i="20"/>
  <c r="T27" i="31"/>
  <c r="R27" i="31"/>
  <c r="T25" i="31"/>
  <c r="R25" i="31"/>
  <c r="T24" i="31"/>
  <c r="R24" i="31"/>
  <c r="T22" i="31"/>
  <c r="R22" i="31"/>
  <c r="T17" i="31"/>
  <c r="T15" i="31"/>
  <c r="R15" i="31"/>
  <c r="T13" i="31"/>
  <c r="R13" i="31"/>
  <c r="T23" i="32"/>
  <c r="R23" i="32"/>
  <c r="L23" i="32"/>
  <c r="H23" i="32"/>
  <c r="T22" i="32"/>
  <c r="R22" i="32"/>
  <c r="L22" i="32"/>
  <c r="H22" i="32"/>
  <c r="T16" i="32"/>
  <c r="L16" i="32"/>
  <c r="L15" i="32"/>
  <c r="T13" i="32"/>
  <c r="R13" i="32"/>
  <c r="P13" i="32"/>
  <c r="L13" i="32"/>
  <c r="J13" i="32"/>
  <c r="H13" i="32"/>
  <c r="L15" i="25"/>
  <c r="P15" i="20"/>
  <c r="R16" i="31"/>
  <c r="P20" i="25"/>
  <c r="R14" i="27"/>
  <c r="P14" i="28"/>
  <c r="N14" i="28"/>
  <c r="N16" i="25"/>
  <c r="N15" i="34"/>
  <c r="L15" i="34"/>
  <c r="L16" i="20"/>
  <c r="N15" i="25"/>
  <c r="N16" i="20"/>
  <c r="N25" i="34"/>
  <c r="R16" i="32"/>
  <c r="L20" i="20"/>
  <c r="P15" i="25"/>
  <c r="L16" i="25"/>
  <c r="N20" i="25"/>
  <c r="R25" i="34"/>
  <c r="P13" i="27"/>
  <c r="N16" i="32"/>
  <c r="P16" i="34"/>
  <c r="N13" i="27"/>
  <c r="P13" i="28"/>
  <c r="J20" i="20" l="1"/>
  <c r="H20" i="25"/>
  <c r="H15" i="34"/>
  <c r="H16" i="20"/>
  <c r="H25" i="34"/>
  <c r="J16" i="34"/>
  <c r="J16" i="32"/>
  <c r="J15" i="32"/>
  <c r="H16" i="25"/>
  <c r="P13" i="57"/>
  <c r="R13" i="57"/>
</calcChain>
</file>

<file path=xl/sharedStrings.xml><?xml version="1.0" encoding="utf-8"?>
<sst xmlns="http://schemas.openxmlformats.org/spreadsheetml/2006/main" count="891" uniqueCount="201">
  <si>
    <t>a</t>
  </si>
  <si>
    <t>b</t>
  </si>
  <si>
    <t>c</t>
  </si>
  <si>
    <t>d</t>
  </si>
  <si>
    <t>e</t>
  </si>
  <si>
    <t>Ppto Inicial</t>
  </si>
  <si>
    <t>Ppto Vigente</t>
  </si>
  <si>
    <t>Asociada a:</t>
  </si>
  <si>
    <t>Dotación Máxima de Personal</t>
  </si>
  <si>
    <t>Horas Extraordinarias</t>
  </si>
  <si>
    <t>Viáticos en Territorio Nacional</t>
  </si>
  <si>
    <t>Asignación por Funciones Críticas Monto en M$</t>
  </si>
  <si>
    <t>Asignación por Funciones Críticas N° de Personas</t>
  </si>
  <si>
    <t>Capacitación y Perfeccionamiento</t>
  </si>
  <si>
    <t>Gastos en Personal</t>
  </si>
  <si>
    <t>Bienes y Servicios de Consumo</t>
  </si>
  <si>
    <t>f</t>
  </si>
  <si>
    <t>Dotación máxima de Vehículos</t>
  </si>
  <si>
    <t>Aporte a Instituciones Colaboradoras</t>
  </si>
  <si>
    <t>Hogar Sagrado Corazón</t>
  </si>
  <si>
    <t>Sociedad de Asistencia y Capacitación</t>
  </si>
  <si>
    <t>Programa Asistencia Hogar de Cristo</t>
  </si>
  <si>
    <t>Control Programas de la Junaeb</t>
  </si>
  <si>
    <t>Salud Oral</t>
  </si>
  <si>
    <t>Habilidades para la Vida y Escuelas Saludables</t>
  </si>
  <si>
    <t>Programa de Becas Indígenas</t>
  </si>
  <si>
    <t>Residencia Familiar Estudiantil</t>
  </si>
  <si>
    <t>Programa Especial de Utiles Escolares</t>
  </si>
  <si>
    <t>Programa Especial de Becas Art.56 Ley 18.681</t>
  </si>
  <si>
    <t>Programa de Becas Presidente de la República</t>
  </si>
  <si>
    <t>Becas de Mantención para Educación Superior</t>
  </si>
  <si>
    <t>Convenios con Municipalidades y Otras Instituciones</t>
  </si>
  <si>
    <t>Observaciones</t>
  </si>
  <si>
    <t>CAPITULO 09   :  JUNTA NACIONAL DE AUXILIO ESCOLAR Y BECAS</t>
  </si>
  <si>
    <t>PROGRAMA 01:  JUNTA NACIONAL DE AUXILIO ESCOLAR Y BECAS</t>
  </si>
  <si>
    <t>CAPITULO 09   :  JUNTA NACIONAL DE AUXIIO ESCOLAR Y BECAS</t>
  </si>
  <si>
    <t>PROGRAMA 03:  BECAS Y ASISTENCIALIDAD ESTUDIANTIL</t>
  </si>
  <si>
    <t>CAPITULO 11   :  JUNTA NACIONAL DE JARDINES INFANTILES</t>
  </si>
  <si>
    <t>PROGRAMA 01:  JUNTA NACIONAL DE JARDINES INFANTILES</t>
  </si>
  <si>
    <t>PROGRAMA 02:  PROGRAMAS ALTERNATIVOS DE ENSEÑANZA PREESCOLAR</t>
  </si>
  <si>
    <t>CAPITULO 13   :  CONSEJO DE RECTORES</t>
  </si>
  <si>
    <t>PROGRAMA 01:  CONSEJO DE RECTORES</t>
  </si>
  <si>
    <t>Programa Conozca a su Hijo y Proyecto Mejoramiento Atención a la Infancia</t>
  </si>
  <si>
    <t>Bonificación de Prácticas Profesionales, Educación Media Técnico Profesional</t>
  </si>
  <si>
    <t>Becas de Apoyo y Retención Escolar</t>
  </si>
  <si>
    <t>Tarjeta Nacional del Estudiante</t>
  </si>
  <si>
    <t>PROGRAMA 02:  SALUD ESCOLAR</t>
  </si>
  <si>
    <t>Glosa</t>
  </si>
  <si>
    <t>Devengado</t>
  </si>
  <si>
    <t>Viáticos en el Exterior</t>
  </si>
  <si>
    <t>Cupo máximo de becas al año</t>
  </si>
  <si>
    <t>N° becas a financiar a alumnos de educación media, denominados Beca Cámara de Diputados</t>
  </si>
  <si>
    <t>N° de personas a contratar por un periodo máximo de 3 meses al año para Jardines Estacionales</t>
  </si>
  <si>
    <t>Cumplimiento al art. trigésimo cuarto de la Ley N°20.213</t>
  </si>
  <si>
    <t>PROGRAMA 01:  CONSEJO NACIONAL DE EDUCACION</t>
  </si>
  <si>
    <t>CAPITULO 15   :  CONSEJO NACIONAL DE EDUCACION</t>
  </si>
  <si>
    <t>(En M$)</t>
  </si>
  <si>
    <t>CAPITULO 02   :  SUPERINTENDENCIA DE EDUCACION</t>
  </si>
  <si>
    <t>PROGRAMA 01:  SUPERINTENDENCIA DE EDUCACION</t>
  </si>
  <si>
    <t>CAPITULO 03   :  AGENCIA DE CALIDAD DE LA EDUCACION</t>
  </si>
  <si>
    <t>PROGRAMA 01:  AGENCIA DE CALIDAD DE LA EDUCACION</t>
  </si>
  <si>
    <t>Evaluación de Logros de Aprendizaje</t>
  </si>
  <si>
    <t>Dieta 5 Consejeros</t>
  </si>
  <si>
    <t>Aplicación Art. 87, letra g), DFL N°2, de 2010</t>
  </si>
  <si>
    <t>a)</t>
  </si>
  <si>
    <t>b)</t>
  </si>
  <si>
    <t>Cumplimiento del artículo trigésimo cuarto de la Ley N°20.213</t>
  </si>
  <si>
    <t>c)</t>
  </si>
  <si>
    <t>Deveng. Acumul.</t>
  </si>
  <si>
    <t>%</t>
  </si>
  <si>
    <t>1er Trimestre</t>
  </si>
  <si>
    <t>de Ejecución</t>
  </si>
  <si>
    <t>2° Trimestre</t>
  </si>
  <si>
    <t>3er Trimestre</t>
  </si>
  <si>
    <t>4° Trimestre</t>
  </si>
  <si>
    <t xml:space="preserve"> </t>
  </si>
  <si>
    <t>Convenios con Personas Naturales Nº de personas</t>
  </si>
  <si>
    <t>Convenios con Personas Naturales Miles de $</t>
  </si>
  <si>
    <t>Evaluación de Desempeño, Párrafo 2ª del Título II de la Ley Nº20.529</t>
  </si>
  <si>
    <t>CAPITULO 04   :  SUBSECRETARIA DE EDUCACION PARVULARIA</t>
  </si>
  <si>
    <t>PROGRAMA 01:   SUBSECRETARIA DE EDUCACION PARVULARIA</t>
  </si>
  <si>
    <t>Capacitaciòn a Terceros</t>
  </si>
  <si>
    <t>d)</t>
  </si>
  <si>
    <t>Contratos que demanden las actividades  Nº de personas</t>
  </si>
  <si>
    <t>Contratos que demanden las actividades Miles de $</t>
  </si>
  <si>
    <t>Contratos transitorios para medición de logros de aprendizaje</t>
  </si>
  <si>
    <t>Para Convenios con Personas Naturales Nº de personas</t>
  </si>
  <si>
    <t>Para Convenios con Personas Naturales Miles de $</t>
  </si>
  <si>
    <t>d.1</t>
  </si>
  <si>
    <t>d.2</t>
  </si>
  <si>
    <t>Evaluación del Cumplimiento de Estándares de Desempeño Profesional Docente</t>
  </si>
  <si>
    <t>Contratos que demanden las actividades de esta asignación N° de Personas</t>
  </si>
  <si>
    <t>Contratos que demanden las actividades de esta asignación Miles de $</t>
  </si>
  <si>
    <t xml:space="preserve">Contratos transitorios para aplicación y corrección de pruebas Miles de $ </t>
  </si>
  <si>
    <t>Programas Sociales Corporación María Ayuda</t>
  </si>
  <si>
    <t xml:space="preserve">Municipalidades </t>
  </si>
  <si>
    <t>Dotación Máxima de Vehículos</t>
  </si>
  <si>
    <t>Se podrán traspasar hasta M$ al Instituto de Previsión Social IPS en el marco del Programa Chile Atiende</t>
  </si>
  <si>
    <t>Programas de Apoyo a la Educación Parvularia</t>
  </si>
  <si>
    <t>Bono Manipuladoras Zonas Extremas</t>
  </si>
  <si>
    <t>Asistencia médica parvularia, básica y media</t>
  </si>
  <si>
    <t>Convenios con Personas Naturales Miles de $
Adicionalmente incluye hasta M$,  la contratación para la Inspección Técnica de obras, ITOs y para la Asesoría Técnica de obras, ATOd</t>
  </si>
  <si>
    <t>CAPITULO 91   :  SUPERINTENDENCIA DE EDUCACION SUPERIOR</t>
  </si>
  <si>
    <t>PROGRAMA 01:  SUPERINTENDENCIA DE EDUCACION SUPERIOR</t>
  </si>
  <si>
    <t>Viáticos al Exterior</t>
  </si>
  <si>
    <t>(En miles de $)</t>
  </si>
  <si>
    <t>Fondo Desarrollo Institucional art. 1° DFL (Ed.) N°4 de 1981</t>
  </si>
  <si>
    <t>Fondo Desarrollo Institucional-Infraestructura art. 1° DFL (Ed.) N°4 de 1981</t>
  </si>
  <si>
    <t>Universidad de Chile</t>
  </si>
  <si>
    <t>A lo menos M$ para el programa de medición de riesgo sísmico</t>
  </si>
  <si>
    <t>A lo menos M$ `para actividades de la Orquesta Sinfónica de Chile, Ballet Nacional y la Camerata Vocal de la Universidad de Chile</t>
  </si>
  <si>
    <t>Plan de Fortalecimiento Universidades Estatales</t>
  </si>
  <si>
    <t>Plan de Fortalecimiento Universidades Estatales - Infraestructura</t>
  </si>
  <si>
    <t>Ley Nº20.910, CFT Estatales</t>
  </si>
  <si>
    <t>Ley Nº20.910, CFT Estatales, Infraestructura</t>
  </si>
  <si>
    <t>Programa de Acceso a la Educación Superior</t>
  </si>
  <si>
    <t>Financiamiento Institucional para la Gratuidad-Universidades</t>
  </si>
  <si>
    <t>Becas Educación Superior</t>
  </si>
  <si>
    <t>Bicentenario</t>
  </si>
  <si>
    <t>Juan Gómez Millas</t>
  </si>
  <si>
    <t>Nuevo Milenio</t>
  </si>
  <si>
    <t>Hijos de Profesionales de la Educación</t>
  </si>
  <si>
    <t>Vocación de Profesor</t>
  </si>
  <si>
    <t xml:space="preserve">Becas de Reparación </t>
  </si>
  <si>
    <t>g</t>
  </si>
  <si>
    <t>Excelencia Académica</t>
  </si>
  <si>
    <t>h</t>
  </si>
  <si>
    <t>Beca de Articulación</t>
  </si>
  <si>
    <t>i</t>
  </si>
  <si>
    <t>Beca de Continuidad de estudios para alumnos de instituciones en cierre</t>
  </si>
  <si>
    <t>j</t>
  </si>
  <si>
    <t>Beca Cumplimiento de Sentencia - Caso Norín Catrimán y Caso Lemun Saavedra</t>
  </si>
  <si>
    <t>Pasantías Técnicos Nivel Superior</t>
  </si>
  <si>
    <t>Fondo de Desarrollo Institucional</t>
  </si>
  <si>
    <t>Fondo de Desarrollo Institucional - Infraestructura</t>
  </si>
  <si>
    <t>Incluye M$ para financiar planes de nivelación y reubicación………</t>
  </si>
  <si>
    <t>Aplicación Ley 20.634</t>
  </si>
  <si>
    <t>Aporte para Fomento de Investigación</t>
  </si>
  <si>
    <t>Compra de Títulos y Valores</t>
  </si>
  <si>
    <t xml:space="preserve">Dotación Máxima de Personal </t>
  </si>
  <si>
    <t>Convenios con Personas Naturales, N° de personas</t>
  </si>
  <si>
    <t>Asignación por Funciones Críticas Montos en M$</t>
  </si>
  <si>
    <t>Incluye M$ para financiar campañas comunicacionales asociadas a la difusión de Ayudas Estudiantiles…….</t>
  </si>
  <si>
    <t>CAPITULO 90       : SUBSECRETARIA DE EDUCACION SUPERIOR</t>
  </si>
  <si>
    <t>PROGRAMA 01    : SUBSECRETARIA DE EDUCACION SUPERIOR</t>
  </si>
  <si>
    <t>PROGRAMA 02   : FORTALECIMIENTO DE LA EDUCACION SUPERIOR PUBLICA</t>
  </si>
  <si>
    <t xml:space="preserve">PROGRAMA 03    : EDUCACION SUPERIOR </t>
  </si>
  <si>
    <t>Financiamiento Institucional para la Gratuidad-Institutos Profesionales y Centros de Formación Técnica</t>
  </si>
  <si>
    <t>Incluye M$ para completar el financiamiento de los honorarios del administrador provisional</t>
  </si>
  <si>
    <t>Incluye M$, destinados a financiar los honorarios de los mediadores que intervengan en las audiencias de mediación</t>
  </si>
  <si>
    <t>Convenio Integra (Transf. Corriente)</t>
  </si>
  <si>
    <t>Convenio Integra (Transf. Capital)</t>
  </si>
  <si>
    <t>Programa de Obesidad en Escolares</t>
  </si>
  <si>
    <t>N° de Becas entre estudiantes de enseñanza media y de educación superior</t>
  </si>
  <si>
    <t>Educación Superior Regional (Corriente)</t>
  </si>
  <si>
    <t>Educación Superior Regional (Capital)</t>
  </si>
  <si>
    <t>Aporte Institucional Universidades Estatales Ley Nº21.094 (Corriente)</t>
  </si>
  <si>
    <t>Aporte Institucional Universidades Estatales Ley Nº21.094 (Capital)</t>
  </si>
  <si>
    <t>Aporte para el Desarrollo de Actividades de Interés Nacional</t>
  </si>
  <si>
    <t>Aplicación letra a) Art.71 bis de la Ley Nº18.591</t>
  </si>
  <si>
    <t>Basal por Desempeño Universidades Art. 1° DFL. (Ed.) N°4 de 1981 (Corriente)</t>
  </si>
  <si>
    <t>Basal por Desempeño Universidades Art. 1° DFL. (Ed.) N°4 de 1981 (Capital)</t>
  </si>
  <si>
    <t>Fortalecimiento Formación Técnico Profesional Educación Superior</t>
  </si>
  <si>
    <t>Aplicación Letra a) Art.71 bis de la Ley Nº18.591</t>
  </si>
  <si>
    <t>Bono Manipuladoras de Alimentos</t>
  </si>
  <si>
    <t>Programas de Alimentación Escolar de JUNAEB y JUNJI</t>
  </si>
  <si>
    <t>Incluye hasta M$ para el funcionamiento, administración y operación, incluyendo para el programa hogares indígenas y de los programas de residencia indígena:</t>
  </si>
  <si>
    <t>Aplicación Ley N°20.129</t>
  </si>
  <si>
    <t>Sistema de Acceso a la Educación Superior Ley N°21.091</t>
  </si>
  <si>
    <t>M$ Para financiar planes de nivelación y reubicación</t>
  </si>
  <si>
    <t>Incluye M$ para el desarrollo de áreas estratégicas definidas por el Mineduc….......</t>
  </si>
  <si>
    <t>Incluye M$ para efectos del pago de los honorarios contemplados en el penúltimo inciso del art. 13 de la Ley N°20.800…......</t>
  </si>
  <si>
    <t xml:space="preserve">Convenios con Personas Naturales, en Miles de $
</t>
  </si>
  <si>
    <t>Incluye M$ para la contratación de honorarios transitorios para la evaluación de concursos y tareas asociadas a la asignación de beneficios estudiantiles.</t>
  </si>
  <si>
    <t>04, 05</t>
  </si>
  <si>
    <t>05, 06</t>
  </si>
  <si>
    <t>Hogares Estudiantiles JUNAEB</t>
  </si>
  <si>
    <t>Programas de Becas Acceso a TICs</t>
  </si>
  <si>
    <t>Hasta M$ podrán entregarse directamente a Universidades del art. 1° del DFL (Ed.) N°4 de 1981, para proporcionar ayuda alimenticia a estudiantes.</t>
  </si>
  <si>
    <t>Incluye hasta M$ para Evaluadores y Consultores, todo tipo de gastos</t>
  </si>
  <si>
    <t>al 31.03.23</t>
  </si>
  <si>
    <t>al 30.06.23</t>
  </si>
  <si>
    <t>al 30.09.23</t>
  </si>
  <si>
    <t>al 31.12.23</t>
  </si>
  <si>
    <t>Contratos transitorios para medición de logros de aprendizaje N° personas</t>
  </si>
  <si>
    <t>Contratos transitorios para aplicación y corrección de pruebas N° personas</t>
  </si>
  <si>
    <t>05, 07</t>
  </si>
  <si>
    <t>Transferencias Corrientes</t>
  </si>
  <si>
    <t>04, 08</t>
  </si>
  <si>
    <t>12, 15</t>
  </si>
  <si>
    <t>Al Sector Privado</t>
  </si>
  <si>
    <t>Mantenimiento y reparaciones en Jardines Infantiles</t>
  </si>
  <si>
    <t>M$ para efectos del pago de honorarios contemplados en la Ley N°20.800…......</t>
  </si>
  <si>
    <t>Incluye M$ para financiar programas del Mineduc destinados al fortalecimiento de las universidades del Estado que cuentan con 3 años o menos de acreditación al 30 de septiembre del 2022</t>
  </si>
  <si>
    <t>Incluye hasta M$ para realizar convenios de articulación entre los CFT que hayan iniciado actividades académicas durante el año 2022 con Liceos de Enseñanza Técnico Profesional, por única vez.</t>
  </si>
  <si>
    <t>03, 17</t>
  </si>
  <si>
    <t>04, 16</t>
  </si>
  <si>
    <t>05, 16</t>
  </si>
  <si>
    <t>Convenios con Personas Naturales Miles de $ 196.278
Adicionalmente incluye M$ para evaluadores y consultores</t>
  </si>
  <si>
    <t xml:space="preserve">             INFORME DE GLOSAS DE MONTOS MAXIMOS AUTORIZADOS AL 30 DE SEPTIEMBRE DE 2023</t>
  </si>
  <si>
    <t>Anticipo Becas no asociadas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</si>
</sst>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00"/>
    <numFmt numFmtId="165" formatCode="_-* #,##0\ _€_-;\-* #,##0\ _€_-;_-* &quot;-&quot;??\ _€_-;_-@_-"/>
    <numFmt numFmtId="166" formatCode="0.0000"/>
    <numFmt numFmtId="167" formatCode="#,##0.0"/>
    <numFmt numFmtId="168" formatCode="#,##0_ ;\-#,##0\ 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Geneva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63"/>
      <name val="Verdana"/>
      <family val="2"/>
    </font>
    <font>
      <b/>
      <sz val="9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41" fontId="15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1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6" fillId="0" borderId="0" applyFont="0" applyFill="0" applyBorder="0" applyAlignment="0" applyProtection="0"/>
    <xf numFmtId="0" fontId="1" fillId="0" borderId="0"/>
    <xf numFmtId="0" fontId="1" fillId="0" borderId="0"/>
  </cellStyleXfs>
  <cellXfs count="230">
    <xf numFmtId="0" fontId="0" fillId="0" borderId="0" xfId="0"/>
    <xf numFmtId="3" fontId="9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/>
    <xf numFmtId="3" fontId="8" fillId="0" borderId="14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3" fontId="8" fillId="0" borderId="14" xfId="0" applyNumberFormat="1" applyFont="1" applyBorder="1"/>
    <xf numFmtId="0" fontId="8" fillId="0" borderId="19" xfId="0" applyFont="1" applyBorder="1" applyAlignment="1">
      <alignment vertical="center"/>
    </xf>
    <xf numFmtId="10" fontId="8" fillId="0" borderId="13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6" xfId="0" quotePrefix="1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left"/>
    </xf>
    <xf numFmtId="3" fontId="8" fillId="0" borderId="19" xfId="0" applyNumberFormat="1" applyFont="1" applyBorder="1" applyAlignment="1">
      <alignment vertical="center"/>
    </xf>
    <xf numFmtId="3" fontId="9" fillId="0" borderId="0" xfId="0" applyNumberFormat="1" applyFont="1"/>
    <xf numFmtId="3" fontId="8" fillId="0" borderId="10" xfId="0" applyNumberFormat="1" applyFont="1" applyBorder="1"/>
    <xf numFmtId="3" fontId="8" fillId="0" borderId="13" xfId="0" applyNumberFormat="1" applyFont="1" applyBorder="1"/>
    <xf numFmtId="3" fontId="8" fillId="0" borderId="16" xfId="0" applyNumberFormat="1" applyFont="1" applyBorder="1"/>
    <xf numFmtId="3" fontId="8" fillId="0" borderId="19" xfId="0" applyNumberFormat="1" applyFont="1" applyBorder="1"/>
    <xf numFmtId="0" fontId="9" fillId="0" borderId="0" xfId="0" applyFont="1"/>
    <xf numFmtId="0" fontId="8" fillId="0" borderId="0" xfId="0" applyFont="1"/>
    <xf numFmtId="0" fontId="8" fillId="0" borderId="10" xfId="0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10" xfId="0" applyNumberFormat="1" applyFont="1" applyBorder="1" applyAlignment="1">
      <alignment vertical="center"/>
    </xf>
    <xf numFmtId="10" fontId="8" fillId="0" borderId="14" xfId="0" applyNumberFormat="1" applyFont="1" applyBorder="1" applyAlignment="1">
      <alignment vertical="center"/>
    </xf>
    <xf numFmtId="164" fontId="12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quotePrefix="1" applyFont="1" applyBorder="1" applyAlignment="1">
      <alignment horizontal="left" vertical="center"/>
    </xf>
    <xf numFmtId="0" fontId="12" fillId="0" borderId="3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9" fillId="0" borderId="0" xfId="1" applyFont="1" applyProtection="1">
      <protection locked="0"/>
    </xf>
    <xf numFmtId="0" fontId="9" fillId="0" borderId="0" xfId="1" quotePrefix="1" applyFont="1" applyAlignment="1" applyProtection="1">
      <alignment horizontal="left"/>
      <protection locked="0"/>
    </xf>
    <xf numFmtId="3" fontId="8" fillId="0" borderId="32" xfId="0" applyNumberFormat="1" applyFont="1" applyBorder="1"/>
    <xf numFmtId="3" fontId="8" fillId="0" borderId="46" xfId="0" applyNumberFormat="1" applyFont="1" applyBorder="1" applyAlignment="1">
      <alignment horizontal="center" vertical="center"/>
    </xf>
    <xf numFmtId="3" fontId="8" fillId="0" borderId="47" xfId="0" quotePrefix="1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24" xfId="0" quotePrefix="1" applyNumberFormat="1" applyFont="1" applyBorder="1" applyAlignment="1">
      <alignment horizontal="center" vertical="center"/>
    </xf>
    <xf numFmtId="3" fontId="8" fillId="0" borderId="25" xfId="0" quotePrefix="1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28" xfId="0" quotePrefix="1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29" xfId="0" applyNumberFormat="1" applyFont="1" applyBorder="1"/>
    <xf numFmtId="4" fontId="13" fillId="0" borderId="0" xfId="0" applyNumberFormat="1" applyFont="1"/>
    <xf numFmtId="41" fontId="8" fillId="0" borderId="13" xfId="9" applyFont="1" applyFill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3" fontId="8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0" fontId="8" fillId="0" borderId="13" xfId="0" quotePrefix="1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3" xfId="0" quotePrefix="1" applyFont="1" applyBorder="1" applyAlignment="1">
      <alignment horizontal="left" vertical="center"/>
    </xf>
    <xf numFmtId="164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quotePrefix="1" applyFont="1" applyBorder="1" applyAlignment="1">
      <alignment horizontal="left" vertical="center"/>
    </xf>
    <xf numFmtId="3" fontId="8" fillId="0" borderId="17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66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64" fontId="8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3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3" xfId="0" quotePrefix="1" applyFont="1" applyBorder="1" applyAlignment="1">
      <alignment horizontal="left"/>
    </xf>
    <xf numFmtId="10" fontId="8" fillId="0" borderId="37" xfId="2" applyNumberFormat="1" applyFont="1" applyFill="1" applyBorder="1" applyAlignment="1">
      <alignment vertical="center"/>
    </xf>
    <xf numFmtId="10" fontId="8" fillId="0" borderId="37" xfId="0" applyNumberFormat="1" applyFont="1" applyBorder="1" applyAlignment="1">
      <alignment vertical="center"/>
    </xf>
    <xf numFmtId="10" fontId="8" fillId="0" borderId="38" xfId="0" applyNumberFormat="1" applyFont="1" applyBorder="1" applyAlignment="1">
      <alignment vertical="center"/>
    </xf>
    <xf numFmtId="16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64" fontId="12" fillId="0" borderId="30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3" fontId="12" fillId="0" borderId="45" xfId="0" applyNumberFormat="1" applyFont="1" applyBorder="1" applyAlignment="1">
      <alignment vertical="center"/>
    </xf>
    <xf numFmtId="0" fontId="12" fillId="0" borderId="13" xfId="0" quotePrefix="1" applyFont="1" applyBorder="1" applyAlignment="1">
      <alignment horizontal="justify" vertical="top" wrapText="1"/>
    </xf>
    <xf numFmtId="0" fontId="12" fillId="0" borderId="3" xfId="0" applyFont="1" applyBorder="1" applyAlignment="1">
      <alignment vertical="center"/>
    </xf>
    <xf numFmtId="164" fontId="12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3" fontId="12" fillId="0" borderId="17" xfId="0" applyNumberFormat="1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10" fontId="8" fillId="0" borderId="45" xfId="0" applyNumberFormat="1" applyFont="1" applyBorder="1" applyAlignment="1">
      <alignment vertical="center"/>
    </xf>
    <xf numFmtId="10" fontId="8" fillId="0" borderId="29" xfId="0" applyNumberFormat="1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13" xfId="0" applyFont="1" applyBorder="1" applyAlignment="1">
      <alignment horizontal="justify" vertical="center" wrapText="1"/>
    </xf>
    <xf numFmtId="0" fontId="12" fillId="0" borderId="6" xfId="0" applyFont="1" applyBorder="1" applyAlignment="1">
      <alignment vertical="center" wrapText="1"/>
    </xf>
    <xf numFmtId="0" fontId="12" fillId="0" borderId="19" xfId="0" quotePrefix="1" applyFont="1" applyBorder="1" applyAlignment="1">
      <alignment horizontal="left" vertical="center"/>
    </xf>
    <xf numFmtId="164" fontId="12" fillId="0" borderId="18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10" fontId="8" fillId="0" borderId="20" xfId="0" applyNumberFormat="1" applyFont="1" applyBorder="1" applyAlignment="1">
      <alignment vertical="center"/>
    </xf>
    <xf numFmtId="10" fontId="8" fillId="0" borderId="19" xfId="0" applyNumberFormat="1" applyFont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3" xfId="0" applyFont="1" applyBorder="1" applyAlignment="1">
      <alignment vertical="center" wrapText="1"/>
    </xf>
    <xf numFmtId="164" fontId="8" fillId="0" borderId="0" xfId="0" applyNumberFormat="1" applyFont="1"/>
    <xf numFmtId="0" fontId="8" fillId="0" borderId="0" xfId="0" applyFont="1" applyAlignment="1">
      <alignment horizontal="center"/>
    </xf>
    <xf numFmtId="164" fontId="8" fillId="0" borderId="9" xfId="0" applyNumberFormat="1" applyFont="1" applyBorder="1" applyAlignment="1">
      <alignment vertical="center"/>
    </xf>
    <xf numFmtId="3" fontId="8" fillId="0" borderId="48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4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164" fontId="8" fillId="0" borderId="15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5" fontId="8" fillId="0" borderId="0" xfId="0" applyNumberFormat="1" applyFont="1" applyAlignment="1">
      <alignment vertical="center"/>
    </xf>
    <xf numFmtId="3" fontId="8" fillId="0" borderId="33" xfId="0" applyNumberFormat="1" applyFont="1" applyBorder="1" applyAlignment="1">
      <alignment vertical="center"/>
    </xf>
    <xf numFmtId="164" fontId="9" fillId="0" borderId="0" xfId="0" applyNumberFormat="1" applyFont="1"/>
    <xf numFmtId="0" fontId="8" fillId="0" borderId="39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10" fontId="8" fillId="0" borderId="17" xfId="0" applyNumberFormat="1" applyFont="1" applyBorder="1" applyAlignment="1">
      <alignment vertical="center"/>
    </xf>
    <xf numFmtId="10" fontId="8" fillId="0" borderId="16" xfId="0" applyNumberFormat="1" applyFont="1" applyBorder="1" applyAlignment="1">
      <alignment vertical="center"/>
    </xf>
    <xf numFmtId="0" fontId="8" fillId="0" borderId="13" xfId="0" applyFont="1" applyBorder="1" applyAlignment="1">
      <alignment horizontal="justify" vertical="top" wrapText="1"/>
    </xf>
    <xf numFmtId="0" fontId="8" fillId="0" borderId="7" xfId="0" applyFont="1" applyBorder="1" applyAlignment="1">
      <alignment vertical="center"/>
    </xf>
    <xf numFmtId="164" fontId="8" fillId="0" borderId="9" xfId="0" applyNumberFormat="1" applyFont="1" applyBorder="1"/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3" fontId="8" fillId="0" borderId="11" xfId="0" applyNumberFormat="1" applyFont="1" applyBorder="1"/>
    <xf numFmtId="0" fontId="8" fillId="0" borderId="3" xfId="0" applyFont="1" applyBorder="1"/>
    <xf numFmtId="164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3" xfId="0" quotePrefix="1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wrapText="1"/>
    </xf>
    <xf numFmtId="10" fontId="8" fillId="0" borderId="14" xfId="0" applyNumberFormat="1" applyFont="1" applyBorder="1"/>
    <xf numFmtId="10" fontId="8" fillId="0" borderId="13" xfId="0" applyNumberFormat="1" applyFont="1" applyBorder="1"/>
    <xf numFmtId="164" fontId="8" fillId="0" borderId="15" xfId="0" applyNumberFormat="1" applyFont="1" applyBorder="1"/>
    <xf numFmtId="0" fontId="8" fillId="0" borderId="16" xfId="0" applyFont="1" applyBorder="1" applyAlignment="1">
      <alignment horizontal="center"/>
    </xf>
    <xf numFmtId="0" fontId="8" fillId="0" borderId="16" xfId="0" applyFont="1" applyBorder="1"/>
    <xf numFmtId="3" fontId="8" fillId="0" borderId="17" xfId="0" applyNumberFormat="1" applyFont="1" applyBorder="1"/>
    <xf numFmtId="0" fontId="8" fillId="0" borderId="5" xfId="0" applyFont="1" applyBorder="1"/>
    <xf numFmtId="164" fontId="8" fillId="0" borderId="9" xfId="0" applyNumberFormat="1" applyFont="1" applyBorder="1" applyAlignment="1">
      <alignment horizontal="center"/>
    </xf>
    <xf numFmtId="3" fontId="8" fillId="0" borderId="1" xfId="0" applyNumberFormat="1" applyFont="1" applyBorder="1"/>
    <xf numFmtId="0" fontId="8" fillId="0" borderId="2" xfId="0" applyFont="1" applyBorder="1"/>
    <xf numFmtId="0" fontId="8" fillId="0" borderId="13" xfId="0" applyFont="1" applyBorder="1"/>
    <xf numFmtId="164" fontId="8" fillId="0" borderId="30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9" xfId="0" applyFont="1" applyBorder="1"/>
    <xf numFmtId="3" fontId="8" fillId="0" borderId="45" xfId="0" applyNumberFormat="1" applyFont="1" applyBorder="1"/>
    <xf numFmtId="0" fontId="8" fillId="0" borderId="34" xfId="0" applyFont="1" applyBorder="1"/>
    <xf numFmtId="164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wrapText="1"/>
    </xf>
    <xf numFmtId="3" fontId="8" fillId="0" borderId="20" xfId="0" applyNumberFormat="1" applyFont="1" applyBorder="1"/>
    <xf numFmtId="164" fontId="8" fillId="0" borderId="15" xfId="0" applyNumberFormat="1" applyFont="1" applyBorder="1" applyAlignment="1">
      <alignment horizontal="center"/>
    </xf>
    <xf numFmtId="3" fontId="8" fillId="0" borderId="33" xfId="0" applyNumberFormat="1" applyFont="1" applyBorder="1"/>
    <xf numFmtId="3" fontId="8" fillId="0" borderId="4" xfId="0" applyNumberFormat="1" applyFont="1" applyBorder="1"/>
    <xf numFmtId="164" fontId="8" fillId="0" borderId="18" xfId="0" applyNumberFormat="1" applyFont="1" applyBorder="1" applyAlignment="1">
      <alignment vertical="center"/>
    </xf>
    <xf numFmtId="164" fontId="8" fillId="0" borderId="4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" fontId="8" fillId="0" borderId="47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1" fontId="8" fillId="0" borderId="0" xfId="1" applyNumberFormat="1" applyFont="1" applyAlignment="1" applyProtection="1">
      <alignment horizontal="left"/>
      <protection locked="0"/>
    </xf>
    <xf numFmtId="0" fontId="8" fillId="0" borderId="4" xfId="0" applyFont="1" applyBorder="1" applyAlignment="1">
      <alignment vertical="center"/>
    </xf>
    <xf numFmtId="164" fontId="8" fillId="0" borderId="49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0" fontId="8" fillId="0" borderId="50" xfId="0" applyNumberFormat="1" applyFont="1" applyBorder="1" applyAlignment="1">
      <alignment vertical="center"/>
    </xf>
    <xf numFmtId="10" fontId="8" fillId="0" borderId="32" xfId="0" applyNumberFormat="1" applyFont="1" applyBorder="1" applyAlignment="1">
      <alignment vertical="center"/>
    </xf>
    <xf numFmtId="0" fontId="8" fillId="0" borderId="19" xfId="0" quotePrefix="1" applyFont="1" applyBorder="1" applyAlignment="1">
      <alignment horizontal="left" vertical="center"/>
    </xf>
    <xf numFmtId="167" fontId="8" fillId="0" borderId="0" xfId="0" applyNumberFormat="1" applyFont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3" fontId="8" fillId="2" borderId="13" xfId="0" applyNumberFormat="1" applyFont="1" applyFill="1" applyBorder="1"/>
    <xf numFmtId="3" fontId="8" fillId="2" borderId="19" xfId="0" applyNumberFormat="1" applyFont="1" applyFill="1" applyBorder="1" applyAlignment="1">
      <alignment vertical="center"/>
    </xf>
    <xf numFmtId="3" fontId="12" fillId="2" borderId="13" xfId="0" applyNumberFormat="1" applyFont="1" applyFill="1" applyBorder="1" applyAlignment="1">
      <alignment vertical="center"/>
    </xf>
    <xf numFmtId="3" fontId="8" fillId="0" borderId="51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41" fontId="8" fillId="0" borderId="52" xfId="9" applyFont="1" applyFill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41" fontId="8" fillId="0" borderId="13" xfId="30" applyFont="1" applyFill="1" applyBorder="1" applyAlignment="1">
      <alignment vertical="center"/>
    </xf>
    <xf numFmtId="168" fontId="8" fillId="0" borderId="13" xfId="30" applyNumberFormat="1" applyFont="1" applyFill="1" applyBorder="1" applyAlignment="1">
      <alignment vertical="center"/>
    </xf>
    <xf numFmtId="164" fontId="9" fillId="0" borderId="0" xfId="0" quotePrefix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8" fillId="0" borderId="4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3" fontId="8" fillId="0" borderId="43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33">
    <cellStyle name="Millares [0]" xfId="9" builtinId="6"/>
    <cellStyle name="Millares [0] 2" xfId="16" xr:uid="{6809EF6D-1CBC-4298-9032-EA24C2D82BE0}"/>
    <cellStyle name="Millares [0] 2 2" xfId="30" xr:uid="{D9FA0E9D-90BB-40AA-A72B-2843276A3FC9}"/>
    <cellStyle name="Millares [0] 3" xfId="23" xr:uid="{C49CA1A5-254E-4D60-8B73-46AB6E4F9693}"/>
    <cellStyle name="Normal" xfId="0" builtinId="0"/>
    <cellStyle name="Normal 2" xfId="3" xr:uid="{E8040926-2C9E-4148-8844-E34FB7FAFF56}"/>
    <cellStyle name="Normal 2 2" xfId="4" xr:uid="{609B606C-E622-48EF-AE93-316B228BFB3C}"/>
    <cellStyle name="Normal 3" xfId="5" xr:uid="{17BC445B-E6EC-4449-BA40-00B52631A99E}"/>
    <cellStyle name="Normal 3 2" xfId="7" xr:uid="{52C76B2D-AE89-470C-9F7F-26062B23F851}"/>
    <cellStyle name="Normal 3 2 2" xfId="11" xr:uid="{F6170AE9-87D5-4B42-BC8A-9020AB0DE6BC}"/>
    <cellStyle name="Normal 3 2 2 2" xfId="18" xr:uid="{95B57892-066A-4B0B-BD9A-1C4360F3D099}"/>
    <cellStyle name="Normal 3 2 2 2 2" xfId="32" xr:uid="{2DEF79A2-00FE-4DB8-BE22-FC388571C00C}"/>
    <cellStyle name="Normal 3 2 2 3" xfId="25" xr:uid="{1FDBB115-0416-40FE-8EA0-17473992B976}"/>
    <cellStyle name="Normal 3 2 3" xfId="14" xr:uid="{9D74EA18-4080-460E-83DA-EA5A2D0258A6}"/>
    <cellStyle name="Normal 3 2 3 2" xfId="28" xr:uid="{8FBA18DB-010A-43BA-BB29-C827D5D625E1}"/>
    <cellStyle name="Normal 3 2 4" xfId="21" xr:uid="{AF8D73C5-02C1-400A-97F0-6487F25763FC}"/>
    <cellStyle name="Normal 3 3" xfId="12" xr:uid="{5B658C46-844F-4E5A-8427-051714D3B8D9}"/>
    <cellStyle name="Normal 3 3 2" xfId="26" xr:uid="{9114E6EE-4AB6-46B7-8DB7-F6E3A5581542}"/>
    <cellStyle name="Normal 3 4" xfId="19" xr:uid="{C8541548-F564-473E-8DA8-B6714362034F}"/>
    <cellStyle name="Normal 3 5" xfId="10" xr:uid="{04A0483F-8E4C-452A-A1B5-A3A8C93FCBFE}"/>
    <cellStyle name="Normal 3 5 2" xfId="17" xr:uid="{C03DC14B-647B-433D-90A2-EFA62C01E46F}"/>
    <cellStyle name="Normal 3 5 2 2" xfId="31" xr:uid="{88BD648A-D074-44AF-9915-37FA5C83F169}"/>
    <cellStyle name="Normal 3 5 3" xfId="24" xr:uid="{EB0E7E4A-9C06-4B96-B74F-0924577E41EB}"/>
    <cellStyle name="Normal 4" xfId="6" xr:uid="{98ED1AA9-D178-47C3-901F-2B48DE8B1365}"/>
    <cellStyle name="Normal 4 2" xfId="8" xr:uid="{5A85781A-6F14-4471-8030-7DE9CDA539FE}"/>
    <cellStyle name="Normal 4 2 2" xfId="15" xr:uid="{03282B7D-30A0-4C03-9FBF-09610721C339}"/>
    <cellStyle name="Normal 4 2 2 2" xfId="29" xr:uid="{14097207-CF13-41FD-B4A0-C27ED52441E8}"/>
    <cellStyle name="Normal 4 2 3" xfId="22" xr:uid="{6A1F5181-63C9-4C94-9FE7-B9CAF6CF1B72}"/>
    <cellStyle name="Normal 4 3" xfId="13" xr:uid="{363F400D-C9B8-4BD8-A822-03A368F2ECC7}"/>
    <cellStyle name="Normal 4 3 2" xfId="27" xr:uid="{7CA35394-4555-44D1-88FD-9327DB65CB40}"/>
    <cellStyle name="Normal 4 4" xfId="20" xr:uid="{E89C6111-75E2-4937-8CB1-F83F34A09F3B}"/>
    <cellStyle name="Normal_Hoja1" xfId="1" xr:uid="{00000000-0005-0000-0000-000001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4"/>
  <sheetViews>
    <sheetView workbookViewId="0">
      <selection activeCell="D31" sqref="D31"/>
    </sheetView>
  </sheetViews>
  <sheetFormatPr baseColWidth="10" defaultColWidth="11.42578125" defaultRowHeight="12"/>
  <cols>
    <col min="1" max="1" width="5.7109375" style="71" customWidth="1"/>
    <col min="2" max="2" width="5.7109375" style="72" customWidth="1"/>
    <col min="3" max="3" width="60.7109375" style="4" customWidth="1"/>
    <col min="4" max="4" width="13.7109375" style="2" customWidth="1"/>
    <col min="5" max="6" width="13.7109375" style="2" hidden="1" customWidth="1"/>
    <col min="7" max="7" width="13.85546875" style="2" hidden="1" customWidth="1"/>
    <col min="8" max="8" width="13.7109375" style="2" hidden="1" customWidth="1"/>
    <col min="9" max="12" width="14.28515625" style="2" hidden="1" customWidth="1"/>
    <col min="13" max="16" width="14.28515625" style="2" customWidth="1"/>
    <col min="17" max="20" width="14.28515625" style="2" hidden="1" customWidth="1"/>
    <col min="21" max="21" width="3" style="2" customWidth="1"/>
    <col min="22" max="22" width="45.7109375" style="4" customWidth="1"/>
    <col min="23" max="16384" width="11.42578125" style="4"/>
  </cols>
  <sheetData>
    <row r="1" spans="1:24" ht="12.75" customHeight="1">
      <c r="A1" s="212" t="s">
        <v>199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4" ht="12.75" customHeight="1">
      <c r="A2" s="214" t="s">
        <v>56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4" ht="12" customHeight="1">
      <c r="A3" s="67"/>
      <c r="B3" s="68"/>
      <c r="C3" s="6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ht="12.75" customHeight="1">
      <c r="A4" s="70" t="s">
        <v>57</v>
      </c>
      <c r="B4" s="68"/>
      <c r="C4" s="6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69"/>
    </row>
    <row r="5" spans="1:24" ht="12.75" customHeight="1">
      <c r="A5" s="70" t="s">
        <v>58</v>
      </c>
      <c r="B5" s="68"/>
      <c r="C5" s="6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69"/>
    </row>
    <row r="6" spans="1:24" ht="12.75" customHeight="1"/>
    <row r="7" spans="1:24" ht="12.75" customHeight="1" thickBot="1"/>
    <row r="8" spans="1:24" customFormat="1" ht="12.75">
      <c r="A8" s="216" t="s">
        <v>47</v>
      </c>
      <c r="B8" s="217"/>
      <c r="C8" s="220" t="s">
        <v>7</v>
      </c>
      <c r="D8" s="222" t="s">
        <v>5</v>
      </c>
      <c r="E8" s="46" t="s">
        <v>6</v>
      </c>
      <c r="F8" s="46" t="s">
        <v>48</v>
      </c>
      <c r="G8" s="46" t="s">
        <v>68</v>
      </c>
      <c r="H8" s="52" t="s">
        <v>69</v>
      </c>
      <c r="I8" s="50" t="s">
        <v>6</v>
      </c>
      <c r="J8" s="46" t="s">
        <v>48</v>
      </c>
      <c r="K8" s="46" t="s">
        <v>68</v>
      </c>
      <c r="L8" s="47" t="s">
        <v>69</v>
      </c>
      <c r="M8" s="46" t="s">
        <v>6</v>
      </c>
      <c r="N8" s="46" t="s">
        <v>48</v>
      </c>
      <c r="O8" s="46" t="s">
        <v>68</v>
      </c>
      <c r="P8" s="47" t="s">
        <v>69</v>
      </c>
      <c r="Q8" s="46" t="s">
        <v>6</v>
      </c>
      <c r="R8" s="46" t="s">
        <v>48</v>
      </c>
      <c r="S8" s="46" t="s">
        <v>68</v>
      </c>
      <c r="T8" s="43" t="s">
        <v>69</v>
      </c>
      <c r="U8" s="1"/>
      <c r="V8" s="224" t="s">
        <v>32</v>
      </c>
    </row>
    <row r="9" spans="1:24" customFormat="1" ht="13.5" thickBot="1">
      <c r="A9" s="218"/>
      <c r="B9" s="219"/>
      <c r="C9" s="221"/>
      <c r="D9" s="223"/>
      <c r="E9" s="48" t="s">
        <v>180</v>
      </c>
      <c r="F9" s="48" t="s">
        <v>70</v>
      </c>
      <c r="G9" s="48" t="s">
        <v>180</v>
      </c>
      <c r="H9" s="51" t="s">
        <v>71</v>
      </c>
      <c r="I9" s="49" t="s">
        <v>181</v>
      </c>
      <c r="J9" s="48" t="s">
        <v>72</v>
      </c>
      <c r="K9" s="49" t="s">
        <v>181</v>
      </c>
      <c r="L9" s="49" t="s">
        <v>71</v>
      </c>
      <c r="M9" s="48" t="s">
        <v>182</v>
      </c>
      <c r="N9" s="48" t="s">
        <v>73</v>
      </c>
      <c r="O9" s="48" t="s">
        <v>182</v>
      </c>
      <c r="P9" s="49" t="s">
        <v>71</v>
      </c>
      <c r="Q9" s="48" t="s">
        <v>183</v>
      </c>
      <c r="R9" s="48" t="s">
        <v>74</v>
      </c>
      <c r="S9" s="48" t="s">
        <v>183</v>
      </c>
      <c r="T9" s="44" t="s">
        <v>71</v>
      </c>
      <c r="U9" s="1"/>
      <c r="V9" s="225"/>
    </row>
    <row r="10" spans="1:24" ht="14.1" customHeight="1">
      <c r="A10" s="73"/>
      <c r="B10" s="74"/>
      <c r="C10" s="75"/>
      <c r="D10" s="54"/>
      <c r="E10" s="54"/>
      <c r="F10" s="45"/>
      <c r="G10" s="205"/>
      <c r="H10" s="54"/>
      <c r="I10" s="54"/>
      <c r="J10" s="45"/>
      <c r="K10" s="45"/>
      <c r="L10" s="45"/>
      <c r="M10" s="54"/>
      <c r="N10" s="45"/>
      <c r="O10" s="45"/>
      <c r="P10" s="45"/>
      <c r="Q10" s="54"/>
      <c r="R10" s="45"/>
      <c r="S10" s="45"/>
      <c r="T10" s="9"/>
      <c r="U10" s="76"/>
      <c r="V10" s="77"/>
    </row>
    <row r="11" spans="1:24" ht="14.1" customHeight="1">
      <c r="A11" s="10">
        <v>1</v>
      </c>
      <c r="B11" s="11"/>
      <c r="C11" s="78" t="s">
        <v>17</v>
      </c>
      <c r="D11" s="63">
        <v>55</v>
      </c>
      <c r="E11" s="63">
        <v>55</v>
      </c>
      <c r="F11" s="63"/>
      <c r="G11" s="206"/>
      <c r="H11" s="63"/>
      <c r="I11" s="63">
        <v>55</v>
      </c>
      <c r="J11" s="63"/>
      <c r="K11" s="63"/>
      <c r="L11" s="63"/>
      <c r="M11" s="63">
        <v>55</v>
      </c>
      <c r="N11" s="63"/>
      <c r="O11" s="63"/>
      <c r="P11" s="63"/>
      <c r="Q11" s="63"/>
      <c r="R11" s="63"/>
      <c r="S11" s="63"/>
      <c r="T11" s="6"/>
      <c r="V11" s="3"/>
    </row>
    <row r="12" spans="1:24" ht="14.1" customHeight="1">
      <c r="A12" s="10"/>
      <c r="B12" s="11"/>
      <c r="C12" s="78"/>
      <c r="D12" s="63"/>
      <c r="E12" s="63"/>
      <c r="F12" s="63"/>
      <c r="G12" s="206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"/>
      <c r="V12" s="3"/>
    </row>
    <row r="13" spans="1:24" ht="14.1" customHeight="1">
      <c r="A13" s="10">
        <v>2</v>
      </c>
      <c r="B13" s="11"/>
      <c r="C13" s="78" t="s">
        <v>14</v>
      </c>
      <c r="D13" s="63">
        <v>29372251</v>
      </c>
      <c r="E13" s="63">
        <v>29372251</v>
      </c>
      <c r="F13" s="63">
        <v>7009735</v>
      </c>
      <c r="G13" s="63">
        <v>7009735</v>
      </c>
      <c r="H13" s="15">
        <f>G13/E13</f>
        <v>0.23865161032431598</v>
      </c>
      <c r="I13" s="63">
        <v>29306276</v>
      </c>
      <c r="J13" s="63">
        <f>+K13-G13</f>
        <v>7121235</v>
      </c>
      <c r="K13" s="63">
        <v>14130970</v>
      </c>
      <c r="L13" s="15">
        <f>+K13/I13</f>
        <v>0.48218238304996514</v>
      </c>
      <c r="M13" s="63">
        <v>29306276</v>
      </c>
      <c r="N13" s="63">
        <f>+O13-K13</f>
        <v>7204230</v>
      </c>
      <c r="O13" s="63">
        <v>21335200</v>
      </c>
      <c r="P13" s="15">
        <f>+O13/M13</f>
        <v>0.72800788472748978</v>
      </c>
      <c r="Q13" s="63"/>
      <c r="R13" s="63">
        <f>+S13-O13</f>
        <v>-21335200</v>
      </c>
      <c r="S13" s="63"/>
      <c r="T13" s="31" t="e">
        <f>+S13/Q13</f>
        <v>#DIV/0!</v>
      </c>
      <c r="V13" s="3"/>
      <c r="W13" s="2"/>
      <c r="X13" s="2"/>
    </row>
    <row r="14" spans="1:24" ht="14.1" customHeight="1">
      <c r="A14" s="10">
        <v>2</v>
      </c>
      <c r="B14" s="11" t="s">
        <v>0</v>
      </c>
      <c r="C14" s="78" t="s">
        <v>8</v>
      </c>
      <c r="D14" s="63">
        <v>877</v>
      </c>
      <c r="E14" s="63">
        <v>877</v>
      </c>
      <c r="F14" s="63"/>
      <c r="G14" s="63"/>
      <c r="H14" s="63"/>
      <c r="I14" s="63">
        <v>877</v>
      </c>
      <c r="J14" s="63"/>
      <c r="K14" s="63"/>
      <c r="L14" s="63"/>
      <c r="M14" s="63">
        <v>877</v>
      </c>
      <c r="N14" s="63"/>
      <c r="O14" s="63"/>
      <c r="P14" s="63"/>
      <c r="Q14" s="63"/>
      <c r="R14" s="63"/>
      <c r="S14" s="63"/>
      <c r="T14" s="6"/>
      <c r="V14" s="3"/>
    </row>
    <row r="15" spans="1:24" ht="14.1" customHeight="1">
      <c r="A15" s="10">
        <v>2</v>
      </c>
      <c r="B15" s="11" t="s">
        <v>1</v>
      </c>
      <c r="C15" s="78" t="s">
        <v>9</v>
      </c>
      <c r="D15" s="63">
        <v>116302</v>
      </c>
      <c r="E15" s="63">
        <v>116302</v>
      </c>
      <c r="F15" s="63">
        <v>45065</v>
      </c>
      <c r="G15" s="63">
        <v>45065</v>
      </c>
      <c r="H15" s="15">
        <f>G15/E15</f>
        <v>0.38748258843356093</v>
      </c>
      <c r="I15" s="63">
        <v>116302</v>
      </c>
      <c r="J15" s="63">
        <f>+K15-G15</f>
        <v>30452</v>
      </c>
      <c r="K15" s="63">
        <f>6294+69223</f>
        <v>75517</v>
      </c>
      <c r="L15" s="15">
        <f>+K15/I15</f>
        <v>0.64931815445994046</v>
      </c>
      <c r="M15" s="63">
        <v>116302</v>
      </c>
      <c r="N15" s="63">
        <f>+O15-K15</f>
        <v>30911</v>
      </c>
      <c r="O15" s="63">
        <v>106428</v>
      </c>
      <c r="P15" s="15">
        <f>+O15/M15</f>
        <v>0.91510034221251568</v>
      </c>
      <c r="Q15" s="63"/>
      <c r="R15" s="63">
        <f>+S15-O15</f>
        <v>-106428</v>
      </c>
      <c r="S15" s="63"/>
      <c r="T15" s="31" t="e">
        <f>+S15/Q15</f>
        <v>#DIV/0!</v>
      </c>
      <c r="V15" s="3"/>
    </row>
    <row r="16" spans="1:24" ht="14.1" customHeight="1">
      <c r="A16" s="10">
        <v>2</v>
      </c>
      <c r="B16" s="11" t="s">
        <v>2</v>
      </c>
      <c r="C16" s="78" t="s">
        <v>10</v>
      </c>
      <c r="D16" s="63">
        <v>370326</v>
      </c>
      <c r="E16" s="63">
        <v>370326</v>
      </c>
      <c r="F16" s="63">
        <v>46872</v>
      </c>
      <c r="G16" s="63">
        <v>46872</v>
      </c>
      <c r="H16" s="15">
        <f>G16/E16</f>
        <v>0.12656956303365144</v>
      </c>
      <c r="I16" s="63">
        <v>370326</v>
      </c>
      <c r="J16" s="63">
        <f>+K16-G16</f>
        <v>117740</v>
      </c>
      <c r="K16" s="63">
        <f>62409+102203</f>
        <v>164612</v>
      </c>
      <c r="L16" s="15">
        <f>+K16/I16</f>
        <v>0.4445056517770829</v>
      </c>
      <c r="M16" s="63">
        <v>370326</v>
      </c>
      <c r="N16" s="63">
        <f>+O16-K16</f>
        <v>87674</v>
      </c>
      <c r="O16" s="63">
        <v>252286</v>
      </c>
      <c r="P16" s="15">
        <f>+O16/M16</f>
        <v>0.68125381420694198</v>
      </c>
      <c r="Q16" s="63"/>
      <c r="R16" s="63">
        <f>+S16-O16</f>
        <v>-252286</v>
      </c>
      <c r="S16" s="63"/>
      <c r="T16" s="31" t="e">
        <f>+S16/Q16</f>
        <v>#DIV/0!</v>
      </c>
      <c r="V16" s="3"/>
    </row>
    <row r="17" spans="1:24" ht="14.1" customHeight="1">
      <c r="A17" s="10">
        <v>2</v>
      </c>
      <c r="B17" s="11" t="s">
        <v>3</v>
      </c>
      <c r="C17" s="78" t="s">
        <v>76</v>
      </c>
      <c r="D17" s="63">
        <v>39</v>
      </c>
      <c r="E17" s="63">
        <v>39</v>
      </c>
      <c r="F17" s="63"/>
      <c r="G17" s="63"/>
      <c r="H17" s="15"/>
      <c r="I17" s="63">
        <v>39</v>
      </c>
      <c r="J17" s="63"/>
      <c r="K17" s="63"/>
      <c r="L17" s="15"/>
      <c r="M17" s="63">
        <v>39</v>
      </c>
      <c r="N17" s="63"/>
      <c r="O17" s="63"/>
      <c r="P17" s="15"/>
      <c r="Q17" s="63"/>
      <c r="R17" s="63"/>
      <c r="S17" s="63"/>
      <c r="T17" s="31"/>
      <c r="V17" s="3"/>
    </row>
    <row r="18" spans="1:24" ht="14.1" customHeight="1">
      <c r="A18" s="10">
        <v>2</v>
      </c>
      <c r="B18" s="11" t="s">
        <v>3</v>
      </c>
      <c r="C18" s="78" t="s">
        <v>77</v>
      </c>
      <c r="D18" s="63">
        <v>403381</v>
      </c>
      <c r="E18" s="63">
        <v>403381</v>
      </c>
      <c r="F18" s="63">
        <v>100770</v>
      </c>
      <c r="G18" s="63">
        <v>100770</v>
      </c>
      <c r="H18" s="15">
        <f>G18/E18</f>
        <v>0.24981345179867173</v>
      </c>
      <c r="I18" s="63">
        <v>403381</v>
      </c>
      <c r="J18" s="63">
        <f>+K18-G18</f>
        <v>75401</v>
      </c>
      <c r="K18" s="201">
        <v>176171</v>
      </c>
      <c r="L18" s="15">
        <f>+K18/I18</f>
        <v>0.43673598905253347</v>
      </c>
      <c r="M18" s="63">
        <f>403381+263802</f>
        <v>667183</v>
      </c>
      <c r="N18" s="63">
        <f>+O18-K18</f>
        <v>78620</v>
      </c>
      <c r="O18" s="63">
        <v>254791</v>
      </c>
      <c r="P18" s="15">
        <f>+O18/M18</f>
        <v>0.38189072563299725</v>
      </c>
      <c r="Q18" s="63"/>
      <c r="R18" s="63">
        <f>+S18-O18</f>
        <v>-254791</v>
      </c>
      <c r="S18" s="201"/>
      <c r="T18" s="31" t="e">
        <f>+S18/Q18</f>
        <v>#DIV/0!</v>
      </c>
      <c r="V18" s="3"/>
    </row>
    <row r="19" spans="1:24" ht="23.25" customHeight="1">
      <c r="A19" s="10">
        <v>2</v>
      </c>
      <c r="B19" s="11" t="s">
        <v>88</v>
      </c>
      <c r="C19" s="65" t="s">
        <v>148</v>
      </c>
      <c r="D19" s="63">
        <v>97633</v>
      </c>
      <c r="E19" s="63">
        <v>97633</v>
      </c>
      <c r="F19" s="210">
        <v>5310</v>
      </c>
      <c r="G19" s="210">
        <v>5310</v>
      </c>
      <c r="H19" s="15">
        <f t="shared" ref="H19:H20" si="0">G19/E19</f>
        <v>5.4387348539940386E-2</v>
      </c>
      <c r="I19" s="63">
        <v>97633</v>
      </c>
      <c r="J19" s="63">
        <f t="shared" ref="J19:J22" si="1">+K19-G19</f>
        <v>0</v>
      </c>
      <c r="K19" s="201">
        <v>5310</v>
      </c>
      <c r="L19" s="15">
        <f t="shared" ref="L19:L20" si="2">+K19/I19</f>
        <v>5.4387348539940386E-2</v>
      </c>
      <c r="M19" s="63">
        <v>97633</v>
      </c>
      <c r="N19" s="63">
        <f t="shared" ref="N19:N20" si="3">+O19-K19</f>
        <v>12547</v>
      </c>
      <c r="O19" s="63">
        <v>17857</v>
      </c>
      <c r="P19" s="15">
        <f>+O19/M19</f>
        <v>0.18289922464740405</v>
      </c>
      <c r="Q19" s="63"/>
      <c r="R19" s="63">
        <f t="shared" ref="R19:R20" si="4">+S19-O19</f>
        <v>-17857</v>
      </c>
      <c r="S19" s="201"/>
      <c r="T19" s="31" t="e">
        <f t="shared" ref="T19:T20" si="5">+S19/Q19</f>
        <v>#DIV/0!</v>
      </c>
      <c r="V19" s="3"/>
    </row>
    <row r="20" spans="1:24" ht="23.25" customHeight="1">
      <c r="A20" s="10">
        <v>2</v>
      </c>
      <c r="B20" s="11" t="s">
        <v>89</v>
      </c>
      <c r="C20" s="65" t="s">
        <v>149</v>
      </c>
      <c r="D20" s="63">
        <v>37256</v>
      </c>
      <c r="E20" s="63">
        <v>37256</v>
      </c>
      <c r="F20" s="211">
        <v>0</v>
      </c>
      <c r="G20" s="211">
        <v>0</v>
      </c>
      <c r="H20" s="15">
        <f t="shared" si="0"/>
        <v>0</v>
      </c>
      <c r="I20" s="63">
        <v>37256</v>
      </c>
      <c r="J20" s="63">
        <f t="shared" si="1"/>
        <v>0</v>
      </c>
      <c r="K20" s="201">
        <v>0</v>
      </c>
      <c r="L20" s="15">
        <f t="shared" si="2"/>
        <v>0</v>
      </c>
      <c r="M20" s="63">
        <v>37256</v>
      </c>
      <c r="N20" s="63">
        <f t="shared" si="3"/>
        <v>0</v>
      </c>
      <c r="O20" s="63">
        <v>0</v>
      </c>
      <c r="P20" s="15">
        <f>+O20/M20</f>
        <v>0</v>
      </c>
      <c r="Q20" s="63"/>
      <c r="R20" s="63">
        <f t="shared" si="4"/>
        <v>0</v>
      </c>
      <c r="S20" s="201"/>
      <c r="T20" s="31" t="e">
        <f t="shared" si="5"/>
        <v>#DIV/0!</v>
      </c>
      <c r="V20" s="3"/>
    </row>
    <row r="21" spans="1:24" ht="14.1" customHeight="1">
      <c r="A21" s="10"/>
      <c r="B21" s="11"/>
      <c r="C21" s="78"/>
      <c r="D21" s="63"/>
      <c r="E21" s="63"/>
      <c r="F21" s="61"/>
      <c r="G21" s="207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"/>
      <c r="V21" s="3"/>
    </row>
    <row r="22" spans="1:24" ht="14.1" customHeight="1">
      <c r="A22" s="10">
        <v>3</v>
      </c>
      <c r="B22" s="11"/>
      <c r="C22" s="78" t="s">
        <v>15</v>
      </c>
      <c r="D22" s="63">
        <v>5646876</v>
      </c>
      <c r="E22" s="63">
        <v>5646876</v>
      </c>
      <c r="F22" s="63">
        <v>1223297</v>
      </c>
      <c r="G22" s="63">
        <v>1223297</v>
      </c>
      <c r="H22" s="15">
        <f>G22/E22</f>
        <v>0.21663252389462775</v>
      </c>
      <c r="I22" s="63">
        <v>5646876</v>
      </c>
      <c r="J22" s="63">
        <f t="shared" si="1"/>
        <v>1360794</v>
      </c>
      <c r="K22" s="63">
        <v>2584091</v>
      </c>
      <c r="L22" s="15">
        <f>+K22/I22</f>
        <v>0.45761426317843706</v>
      </c>
      <c r="M22" s="63">
        <v>5646876</v>
      </c>
      <c r="N22" s="63">
        <f>+O22-K22</f>
        <v>1426484</v>
      </c>
      <c r="O22" s="63">
        <v>4010575</v>
      </c>
      <c r="P22" s="15">
        <f>+O22/M22</f>
        <v>0.71022898324666595</v>
      </c>
      <c r="Q22" s="63"/>
      <c r="R22" s="63">
        <f>+S22-O22</f>
        <v>-4010575</v>
      </c>
      <c r="S22" s="63"/>
      <c r="T22" s="31" t="e">
        <f>+S22/Q22</f>
        <v>#DIV/0!</v>
      </c>
      <c r="V22" s="3"/>
    </row>
    <row r="23" spans="1:24" ht="14.1" customHeight="1">
      <c r="A23" s="10"/>
      <c r="B23" s="11"/>
      <c r="C23" s="78" t="s">
        <v>13</v>
      </c>
      <c r="D23" s="63">
        <v>179669</v>
      </c>
      <c r="E23" s="63">
        <v>179669</v>
      </c>
      <c r="F23" s="63">
        <v>0</v>
      </c>
      <c r="G23" s="63">
        <v>0</v>
      </c>
      <c r="H23" s="15">
        <f>G23/E23</f>
        <v>0</v>
      </c>
      <c r="I23" s="63">
        <v>179669</v>
      </c>
      <c r="J23" s="63">
        <f t="shared" ref="J23" si="6">+K23-G23</f>
        <v>7560</v>
      </c>
      <c r="K23" s="63">
        <v>7560</v>
      </c>
      <c r="L23" s="15">
        <f>+K23/I23</f>
        <v>4.2077375618498461E-2</v>
      </c>
      <c r="M23" s="63">
        <v>179669</v>
      </c>
      <c r="N23" s="63">
        <f>+O23-K23</f>
        <v>34738</v>
      </c>
      <c r="O23" s="63">
        <v>42298</v>
      </c>
      <c r="P23" s="15">
        <f>+O23/M23</f>
        <v>0.23542180342741376</v>
      </c>
      <c r="Q23" s="63"/>
      <c r="R23" s="63">
        <f>+S23-O23</f>
        <v>-42298</v>
      </c>
      <c r="S23" s="63"/>
      <c r="T23" s="31" t="e">
        <f>+S23/Q23</f>
        <v>#DIV/0!</v>
      </c>
      <c r="V23" s="3"/>
    </row>
    <row r="24" spans="1:24" ht="14.1" customHeight="1" thickBot="1">
      <c r="A24" s="79"/>
      <c r="B24" s="80"/>
      <c r="C24" s="81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82"/>
      <c r="V24" s="83"/>
    </row>
    <row r="25" spans="1:24" s="2" customFormat="1" ht="12.75" customHeight="1">
      <c r="A25" s="71"/>
      <c r="B25" s="72"/>
      <c r="C25" s="4"/>
      <c r="V25" s="4"/>
      <c r="W25" s="4"/>
      <c r="X25" s="4"/>
    </row>
    <row r="26" spans="1:24" s="2" customFormat="1" ht="12.75" customHeight="1">
      <c r="A26" s="71"/>
      <c r="B26" s="72"/>
      <c r="C26" s="4"/>
      <c r="V26" s="4"/>
      <c r="W26" s="4"/>
      <c r="X26" s="4"/>
    </row>
    <row r="27" spans="1:24" s="2" customFormat="1" ht="12.75" customHeight="1">
      <c r="A27" s="71"/>
      <c r="B27" s="72"/>
      <c r="C27" s="4"/>
      <c r="V27" s="4"/>
      <c r="W27" s="4"/>
      <c r="X27" s="4"/>
    </row>
    <row r="28" spans="1:24" s="2" customFormat="1" ht="12.75" customHeight="1">
      <c r="A28" s="71"/>
      <c r="B28" s="72"/>
      <c r="C28" s="4"/>
      <c r="V28" s="4"/>
      <c r="W28" s="4"/>
      <c r="X28" s="4"/>
    </row>
    <row r="29" spans="1:24" s="2" customFormat="1" ht="12.75" customHeight="1">
      <c r="A29" s="71"/>
      <c r="B29" s="72"/>
      <c r="C29" s="4"/>
      <c r="D29" s="84"/>
      <c r="V29" s="4"/>
      <c r="W29" s="4"/>
      <c r="X29" s="4"/>
    </row>
    <row r="30" spans="1:24" s="2" customFormat="1" ht="12.75" customHeight="1">
      <c r="A30" s="71"/>
      <c r="B30" s="72"/>
      <c r="C30" s="4"/>
      <c r="V30" s="4"/>
      <c r="W30" s="4"/>
      <c r="X30" s="4"/>
    </row>
    <row r="31" spans="1:24" s="2" customFormat="1" ht="12.75" customHeight="1">
      <c r="A31" s="71"/>
      <c r="B31" s="72"/>
      <c r="C31" s="4"/>
      <c r="V31" s="4"/>
      <c r="W31" s="4"/>
      <c r="X31" s="4"/>
    </row>
    <row r="32" spans="1:24" s="2" customFormat="1" ht="12.75" customHeight="1">
      <c r="A32" s="71"/>
      <c r="B32" s="72"/>
      <c r="C32" s="4"/>
      <c r="V32" s="4"/>
      <c r="W32" s="4"/>
      <c r="X32" s="4"/>
    </row>
    <row r="33" spans="1:24" s="2" customFormat="1" ht="12.75" customHeight="1">
      <c r="A33" s="71"/>
      <c r="B33" s="72"/>
      <c r="C33" s="4"/>
      <c r="V33" s="4"/>
      <c r="W33" s="4"/>
      <c r="X33" s="4"/>
    </row>
    <row r="34" spans="1:24" s="2" customFormat="1" ht="12.75" customHeight="1">
      <c r="A34" s="71"/>
      <c r="B34" s="72"/>
      <c r="C34" s="4"/>
      <c r="V34" s="4"/>
      <c r="W34" s="4"/>
      <c r="X34" s="4"/>
    </row>
    <row r="35" spans="1:24" s="2" customFormat="1" ht="12.75" customHeight="1">
      <c r="A35" s="71"/>
      <c r="B35" s="72"/>
      <c r="C35" s="4"/>
      <c r="V35" s="4"/>
      <c r="W35" s="4"/>
      <c r="X35" s="4"/>
    </row>
    <row r="36" spans="1:24" s="2" customFormat="1" ht="12.75" customHeight="1">
      <c r="A36" s="71"/>
      <c r="B36" s="72"/>
      <c r="C36" s="4"/>
      <c r="V36" s="4"/>
      <c r="W36" s="4"/>
      <c r="X36" s="4"/>
    </row>
    <row r="37" spans="1:24" s="2" customFormat="1" ht="12.75" customHeight="1">
      <c r="A37" s="71"/>
      <c r="B37" s="72"/>
      <c r="C37" s="4"/>
      <c r="V37" s="4"/>
      <c r="W37" s="4"/>
      <c r="X37" s="4"/>
    </row>
    <row r="38" spans="1:24" s="2" customFormat="1" ht="12.75" customHeight="1">
      <c r="A38" s="71"/>
      <c r="B38" s="72"/>
      <c r="C38" s="4"/>
      <c r="V38" s="4"/>
      <c r="W38" s="4"/>
      <c r="X38" s="4"/>
    </row>
    <row r="39" spans="1:24" s="2" customFormat="1" ht="12.75" customHeight="1">
      <c r="A39" s="71"/>
      <c r="B39" s="72"/>
      <c r="C39" s="4"/>
      <c r="V39" s="4"/>
      <c r="W39" s="4"/>
      <c r="X39" s="4"/>
    </row>
    <row r="40" spans="1:24" s="2" customFormat="1" ht="12.75" customHeight="1">
      <c r="A40" s="71"/>
      <c r="B40" s="72"/>
      <c r="C40" s="4"/>
      <c r="V40" s="4"/>
      <c r="W40" s="4"/>
      <c r="X40" s="4"/>
    </row>
    <row r="41" spans="1:24" s="71" customFormat="1" ht="12.75" customHeight="1">
      <c r="B41" s="72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4"/>
      <c r="W41" s="4"/>
      <c r="X41" s="4"/>
    </row>
    <row r="42" spans="1:24" s="71" customFormat="1" ht="12.75" customHeight="1">
      <c r="B42" s="72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4"/>
      <c r="W42" s="4"/>
      <c r="X42" s="4"/>
    </row>
    <row r="43" spans="1:24" s="71" customFormat="1" ht="12.75" customHeight="1">
      <c r="B43" s="72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4"/>
      <c r="W43" s="4"/>
      <c r="X43" s="4"/>
    </row>
    <row r="44" spans="1:24" s="71" customFormat="1" ht="12.75" customHeight="1">
      <c r="B44" s="72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4"/>
      <c r="W44" s="4"/>
      <c r="X44" s="4"/>
    </row>
    <row r="45" spans="1:24" s="71" customFormat="1" ht="12.75" customHeight="1">
      <c r="B45" s="72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4"/>
      <c r="W45" s="4"/>
      <c r="X45" s="4"/>
    </row>
    <row r="46" spans="1:24" s="71" customFormat="1" ht="12.75" customHeight="1">
      <c r="B46" s="72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4"/>
      <c r="W46" s="4"/>
      <c r="X46" s="4"/>
    </row>
    <row r="47" spans="1:24" s="71" customFormat="1" ht="12.75" customHeight="1">
      <c r="B47" s="72"/>
      <c r="C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4"/>
      <c r="W47" s="4"/>
      <c r="X47" s="4"/>
    </row>
    <row r="48" spans="1:24" s="71" customFormat="1" ht="12.75" customHeight="1">
      <c r="B48" s="72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4"/>
      <c r="W48" s="4"/>
      <c r="X48" s="4"/>
    </row>
    <row r="49" spans="2:24" s="71" customFormat="1" ht="12.75" customHeight="1">
      <c r="B49" s="72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4"/>
      <c r="W49" s="4"/>
      <c r="X49" s="4"/>
    </row>
    <row r="50" spans="2:24" s="71" customFormat="1" ht="12.75" customHeight="1">
      <c r="B50" s="72"/>
      <c r="C50" s="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4"/>
      <c r="W50" s="4"/>
      <c r="X50" s="4"/>
    </row>
    <row r="51" spans="2:24" s="71" customFormat="1" ht="12.75" customHeight="1">
      <c r="B51" s="72"/>
      <c r="C51" s="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4"/>
      <c r="W51" s="4"/>
      <c r="X51" s="4"/>
    </row>
    <row r="52" spans="2:24" s="71" customFormat="1" ht="12.75" customHeight="1">
      <c r="B52" s="72"/>
      <c r="C52" s="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4"/>
      <c r="W52" s="4"/>
      <c r="X52" s="4"/>
    </row>
    <row r="53" spans="2:24" s="71" customFormat="1" ht="12.75" customHeight="1">
      <c r="B53" s="72"/>
      <c r="C53" s="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4"/>
      <c r="W53" s="4"/>
      <c r="X53" s="4"/>
    </row>
    <row r="54" spans="2:24" s="71" customFormat="1" ht="12.75" customHeight="1">
      <c r="B54" s="72"/>
      <c r="C54" s="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4"/>
      <c r="W54" s="4"/>
      <c r="X54" s="4"/>
    </row>
    <row r="55" spans="2:24" s="71" customFormat="1" ht="12.75" customHeight="1">
      <c r="B55" s="72"/>
      <c r="C55" s="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4"/>
      <c r="W55" s="4"/>
      <c r="X55" s="4"/>
    </row>
    <row r="56" spans="2:24" s="71" customFormat="1" ht="12.75" customHeight="1">
      <c r="B56" s="72"/>
      <c r="C56" s="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4"/>
      <c r="W56" s="4"/>
      <c r="X56" s="4"/>
    </row>
    <row r="57" spans="2:24" s="71" customFormat="1" ht="12.75" customHeight="1">
      <c r="B57" s="72"/>
      <c r="C57" s="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4"/>
      <c r="W57" s="4"/>
      <c r="X57" s="4"/>
    </row>
    <row r="58" spans="2:24" s="71" customFormat="1" ht="12.75" customHeight="1">
      <c r="B58" s="72"/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4"/>
      <c r="W58" s="4"/>
      <c r="X58" s="4"/>
    </row>
    <row r="59" spans="2:24" s="71" customFormat="1" ht="12.75" customHeight="1">
      <c r="B59" s="72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4"/>
      <c r="W59" s="4"/>
      <c r="X59" s="4"/>
    </row>
    <row r="60" spans="2:24" s="71" customFormat="1" ht="12.75" customHeight="1">
      <c r="B60" s="72"/>
      <c r="C60" s="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4"/>
      <c r="W60" s="4"/>
      <c r="X60" s="4"/>
    </row>
    <row r="61" spans="2:24" s="71" customFormat="1" ht="12.75" customHeight="1">
      <c r="B61" s="72"/>
      <c r="C61" s="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4"/>
      <c r="W61" s="4"/>
      <c r="X61" s="4"/>
    </row>
    <row r="62" spans="2:24" s="71" customFormat="1" ht="12.75" customHeight="1">
      <c r="B62" s="72"/>
      <c r="C62" s="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4"/>
      <c r="W62" s="4"/>
      <c r="X62" s="4"/>
    </row>
    <row r="63" spans="2:24" s="71" customFormat="1" ht="12.75" customHeight="1">
      <c r="B63" s="72"/>
      <c r="C63" s="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4"/>
      <c r="W63" s="4"/>
      <c r="X63" s="4"/>
    </row>
    <row r="64" spans="2:24" s="71" customFormat="1" ht="12.75" customHeight="1">
      <c r="B64" s="72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4"/>
      <c r="W64" s="4"/>
      <c r="X64" s="4"/>
    </row>
  </sheetData>
  <mergeCells count="6">
    <mergeCell ref="A1:V1"/>
    <mergeCell ref="A2:V2"/>
    <mergeCell ref="A8:B9"/>
    <mergeCell ref="C8:C9"/>
    <mergeCell ref="D8:D9"/>
    <mergeCell ref="V8:V9"/>
  </mergeCells>
  <phoneticPr fontId="11" type="noConversion"/>
  <printOptions horizontalCentered="1"/>
  <pageMargins left="0.11811023622047245" right="0" top="0.74803149606299213" bottom="0.74803149606299213" header="0.31496062992125984" footer="0.31496062992125984"/>
  <pageSetup paperSize="14" scale="8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64"/>
  <sheetViews>
    <sheetView zoomScaleNormal="100" workbookViewId="0">
      <selection activeCell="D36" sqref="D36"/>
    </sheetView>
  </sheetViews>
  <sheetFormatPr baseColWidth="10" defaultColWidth="11.42578125" defaultRowHeight="12"/>
  <cols>
    <col min="1" max="1" width="5.7109375" style="133" customWidth="1"/>
    <col min="2" max="2" width="5.7109375" style="134" customWidth="1"/>
    <col min="3" max="3" width="55.28515625" style="26" customWidth="1"/>
    <col min="4" max="4" width="13.7109375" style="5" customWidth="1"/>
    <col min="5" max="8" width="13.7109375" style="5" hidden="1" customWidth="1"/>
    <col min="9" max="12" width="15.7109375" style="5" hidden="1" customWidth="1"/>
    <col min="13" max="16" width="15.7109375" style="5" customWidth="1"/>
    <col min="17" max="20" width="15.7109375" style="5" hidden="1" customWidth="1"/>
    <col min="21" max="21" width="1.28515625" style="5" customWidth="1"/>
    <col min="22" max="22" width="45.7109375" style="26" customWidth="1"/>
    <col min="23" max="16384" width="11.42578125" style="26"/>
  </cols>
  <sheetData>
    <row r="1" spans="1:23" s="4" customFormat="1" ht="12.75" customHeight="1">
      <c r="A1" s="212" t="s">
        <v>199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3" s="4" customFormat="1" ht="12.75" customHeight="1">
      <c r="A2" s="214" t="s">
        <v>56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3" s="4" customFormat="1" ht="12.75" customHeight="1">
      <c r="A3" s="67"/>
      <c r="B3" s="68"/>
      <c r="C3" s="6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9"/>
    </row>
    <row r="4" spans="1:23" ht="12.75" customHeight="1">
      <c r="A4" s="85" t="s">
        <v>55</v>
      </c>
      <c r="B4" s="86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85" t="s">
        <v>54</v>
      </c>
      <c r="B5" s="86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/>
    <row r="7" spans="1:23" s="4" customFormat="1" ht="12.75" customHeight="1" thickBot="1">
      <c r="A7" s="71"/>
      <c r="B7" s="7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customFormat="1" ht="12.75">
      <c r="A8" s="216" t="s">
        <v>47</v>
      </c>
      <c r="B8" s="217"/>
      <c r="C8" s="220" t="s">
        <v>7</v>
      </c>
      <c r="D8" s="222" t="s">
        <v>5</v>
      </c>
      <c r="E8" s="46" t="s">
        <v>6</v>
      </c>
      <c r="F8" s="46" t="s">
        <v>48</v>
      </c>
      <c r="G8" s="46" t="s">
        <v>68</v>
      </c>
      <c r="H8" s="52" t="s">
        <v>69</v>
      </c>
      <c r="I8" s="50" t="s">
        <v>6</v>
      </c>
      <c r="J8" s="46" t="s">
        <v>48</v>
      </c>
      <c r="K8" s="46" t="s">
        <v>68</v>
      </c>
      <c r="L8" s="47" t="s">
        <v>69</v>
      </c>
      <c r="M8" s="46" t="s">
        <v>6</v>
      </c>
      <c r="N8" s="46" t="s">
        <v>48</v>
      </c>
      <c r="O8" s="46" t="s">
        <v>68</v>
      </c>
      <c r="P8" s="47" t="s">
        <v>69</v>
      </c>
      <c r="Q8" s="46" t="s">
        <v>6</v>
      </c>
      <c r="R8" s="46" t="s">
        <v>48</v>
      </c>
      <c r="S8" s="46" t="s">
        <v>68</v>
      </c>
      <c r="T8" s="16" t="s">
        <v>69</v>
      </c>
      <c r="U8" s="1"/>
      <c r="V8" s="224" t="s">
        <v>32</v>
      </c>
    </row>
    <row r="9" spans="1:23" customFormat="1" ht="13.5" thickBot="1">
      <c r="A9" s="218"/>
      <c r="B9" s="219"/>
      <c r="C9" s="221"/>
      <c r="D9" s="223"/>
      <c r="E9" s="48" t="s">
        <v>180</v>
      </c>
      <c r="F9" s="48" t="s">
        <v>70</v>
      </c>
      <c r="G9" s="48" t="s">
        <v>180</v>
      </c>
      <c r="H9" s="51" t="s">
        <v>71</v>
      </c>
      <c r="I9" s="49" t="s">
        <v>181</v>
      </c>
      <c r="J9" s="48" t="s">
        <v>72</v>
      </c>
      <c r="K9" s="49" t="s">
        <v>181</v>
      </c>
      <c r="L9" s="49" t="s">
        <v>71</v>
      </c>
      <c r="M9" s="48" t="s">
        <v>182</v>
      </c>
      <c r="N9" s="48" t="s">
        <v>73</v>
      </c>
      <c r="O9" s="48" t="s">
        <v>182</v>
      </c>
      <c r="P9" s="49" t="s">
        <v>71</v>
      </c>
      <c r="Q9" s="48" t="s">
        <v>183</v>
      </c>
      <c r="R9" s="48" t="s">
        <v>74</v>
      </c>
      <c r="S9" s="48" t="s">
        <v>183</v>
      </c>
      <c r="T9" s="17" t="s">
        <v>71</v>
      </c>
      <c r="U9" s="1"/>
      <c r="V9" s="225"/>
    </row>
    <row r="10" spans="1:23" s="4" customFormat="1" ht="14.1" customHeight="1">
      <c r="A10" s="135"/>
      <c r="B10" s="88"/>
      <c r="C10" s="27"/>
      <c r="D10" s="45"/>
      <c r="E10" s="45"/>
      <c r="F10" s="45"/>
      <c r="G10" s="45"/>
      <c r="H10" s="9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9"/>
      <c r="U10" s="136"/>
      <c r="V10" s="137"/>
    </row>
    <row r="11" spans="1:23" s="4" customFormat="1" ht="14.1" customHeight="1">
      <c r="A11" s="10">
        <v>1</v>
      </c>
      <c r="B11" s="11"/>
      <c r="C11" s="12" t="s">
        <v>14</v>
      </c>
      <c r="D11" s="63">
        <v>1847192</v>
      </c>
      <c r="E11" s="63">
        <v>1847192</v>
      </c>
      <c r="F11" s="63">
        <v>374714</v>
      </c>
      <c r="G11" s="63">
        <v>374714</v>
      </c>
      <c r="H11" s="31">
        <f>G11/E11</f>
        <v>0.20285601063668529</v>
      </c>
      <c r="I11" s="63">
        <v>1847192</v>
      </c>
      <c r="J11" s="63">
        <f>+K11-G11</f>
        <v>383470</v>
      </c>
      <c r="K11" s="63">
        <v>758184</v>
      </c>
      <c r="L11" s="15">
        <f>+K11/I11</f>
        <v>0.4104521890523562</v>
      </c>
      <c r="M11" s="63">
        <v>1847192</v>
      </c>
      <c r="N11" s="63">
        <f>+O11-K11</f>
        <v>402653.78399999999</v>
      </c>
      <c r="O11" s="63">
        <v>1160837.784</v>
      </c>
      <c r="P11" s="15">
        <f>+O11/M11</f>
        <v>0.62843374375809335</v>
      </c>
      <c r="Q11" s="63"/>
      <c r="R11" s="63">
        <f>+S11-O11</f>
        <v>-1160837.784</v>
      </c>
      <c r="S11" s="63"/>
      <c r="T11" s="31" t="e">
        <f>+S11/Q11</f>
        <v>#DIV/0!</v>
      </c>
      <c r="U11" s="1"/>
      <c r="V11" s="3"/>
    </row>
    <row r="12" spans="1:23" s="4" customFormat="1" ht="14.1" customHeight="1">
      <c r="A12" s="10">
        <v>1</v>
      </c>
      <c r="B12" s="11" t="s">
        <v>0</v>
      </c>
      <c r="C12" s="12" t="s">
        <v>8</v>
      </c>
      <c r="D12" s="63">
        <v>34</v>
      </c>
      <c r="E12" s="63">
        <v>34</v>
      </c>
      <c r="F12" s="63"/>
      <c r="G12" s="63"/>
      <c r="H12" s="6"/>
      <c r="I12" s="63">
        <v>34</v>
      </c>
      <c r="J12" s="63"/>
      <c r="K12" s="63"/>
      <c r="L12" s="63"/>
      <c r="M12" s="63">
        <v>34</v>
      </c>
      <c r="N12" s="63"/>
      <c r="O12" s="63"/>
      <c r="P12" s="63"/>
      <c r="Q12" s="63"/>
      <c r="R12" s="63"/>
      <c r="S12" s="63"/>
      <c r="T12" s="6"/>
      <c r="U12" s="1"/>
      <c r="V12" s="3"/>
    </row>
    <row r="13" spans="1:23" s="4" customFormat="1" ht="14.1" customHeight="1">
      <c r="A13" s="10">
        <v>1</v>
      </c>
      <c r="B13" s="11" t="s">
        <v>1</v>
      </c>
      <c r="C13" s="12" t="s">
        <v>9</v>
      </c>
      <c r="D13" s="63">
        <v>810</v>
      </c>
      <c r="E13" s="63">
        <v>810</v>
      </c>
      <c r="F13" s="63">
        <v>0</v>
      </c>
      <c r="G13" s="63">
        <v>0</v>
      </c>
      <c r="H13" s="31">
        <f>G13/E13</f>
        <v>0</v>
      </c>
      <c r="I13" s="63">
        <v>810</v>
      </c>
      <c r="J13" s="63">
        <f>+K13-G13</f>
        <v>0</v>
      </c>
      <c r="K13" s="63">
        <v>0</v>
      </c>
      <c r="L13" s="15">
        <f>+K13/I13</f>
        <v>0</v>
      </c>
      <c r="M13" s="63">
        <v>810</v>
      </c>
      <c r="N13" s="63">
        <f>+O13-K13</f>
        <v>0</v>
      </c>
      <c r="O13" s="63">
        <v>0</v>
      </c>
      <c r="P13" s="15">
        <f>+O13/M13</f>
        <v>0</v>
      </c>
      <c r="Q13" s="63"/>
      <c r="R13" s="63">
        <f>+S13-O13</f>
        <v>0</v>
      </c>
      <c r="S13" s="63"/>
      <c r="T13" s="31" t="e">
        <f>+S13/Q13</f>
        <v>#DIV/0!</v>
      </c>
      <c r="U13" s="1"/>
      <c r="V13" s="3"/>
      <c r="W13" s="2"/>
    </row>
    <row r="14" spans="1:23" s="4" customFormat="1" ht="14.1" customHeight="1">
      <c r="A14" s="10">
        <v>1</v>
      </c>
      <c r="B14" s="11" t="s">
        <v>2</v>
      </c>
      <c r="C14" s="12" t="s">
        <v>10</v>
      </c>
      <c r="D14" s="63">
        <v>1622</v>
      </c>
      <c r="E14" s="63">
        <v>1622</v>
      </c>
      <c r="F14" s="63">
        <v>0</v>
      </c>
      <c r="G14" s="63">
        <v>0</v>
      </c>
      <c r="H14" s="31">
        <f>G14/E14</f>
        <v>0</v>
      </c>
      <c r="I14" s="63">
        <v>1622</v>
      </c>
      <c r="J14" s="63">
        <f>+K14-G14</f>
        <v>0</v>
      </c>
      <c r="K14" s="63">
        <v>0</v>
      </c>
      <c r="L14" s="15">
        <f>+K14/I14</f>
        <v>0</v>
      </c>
      <c r="M14" s="63">
        <v>1622</v>
      </c>
      <c r="N14" s="63">
        <f>+O14-K14</f>
        <v>0</v>
      </c>
      <c r="O14" s="63">
        <v>0</v>
      </c>
      <c r="P14" s="15">
        <f>+O14/M14</f>
        <v>0</v>
      </c>
      <c r="Q14" s="63"/>
      <c r="R14" s="63">
        <f>+S14-O14</f>
        <v>0</v>
      </c>
      <c r="S14" s="63"/>
      <c r="T14" s="31" t="e">
        <f>+S14/Q14</f>
        <v>#DIV/0!</v>
      </c>
      <c r="U14" s="1"/>
      <c r="V14" s="3"/>
      <c r="W14" s="2"/>
    </row>
    <row r="15" spans="1:23" s="4" customFormat="1" ht="14.1" customHeight="1">
      <c r="A15" s="10">
        <v>1</v>
      </c>
      <c r="B15" s="11" t="s">
        <v>2</v>
      </c>
      <c r="C15" s="12" t="s">
        <v>49</v>
      </c>
      <c r="D15" s="63">
        <v>999</v>
      </c>
      <c r="E15" s="63">
        <v>999</v>
      </c>
      <c r="F15" s="63">
        <v>0</v>
      </c>
      <c r="G15" s="63">
        <v>0</v>
      </c>
      <c r="H15" s="31">
        <f>G15/E15</f>
        <v>0</v>
      </c>
      <c r="I15" s="63">
        <v>999</v>
      </c>
      <c r="J15" s="63">
        <f>+K15-G15</f>
        <v>0</v>
      </c>
      <c r="K15" s="63">
        <v>0</v>
      </c>
      <c r="L15" s="15">
        <f>+K15/I15</f>
        <v>0</v>
      </c>
      <c r="M15" s="63">
        <v>999</v>
      </c>
      <c r="N15" s="63">
        <f>+O15-K15</f>
        <v>0</v>
      </c>
      <c r="O15" s="63">
        <v>0</v>
      </c>
      <c r="P15" s="15">
        <f>+O15/M15</f>
        <v>0</v>
      </c>
      <c r="Q15" s="63"/>
      <c r="R15" s="63">
        <f>+S15-O15</f>
        <v>0</v>
      </c>
      <c r="S15" s="63"/>
      <c r="T15" s="31"/>
      <c r="U15" s="1"/>
      <c r="V15" s="3"/>
      <c r="W15" s="2"/>
    </row>
    <row r="16" spans="1:23" s="4" customFormat="1" ht="14.1" customHeight="1">
      <c r="A16" s="10">
        <v>1</v>
      </c>
      <c r="B16" s="11" t="s">
        <v>3</v>
      </c>
      <c r="C16" s="78" t="s">
        <v>76</v>
      </c>
      <c r="D16" s="63">
        <v>3</v>
      </c>
      <c r="E16" s="63">
        <v>3</v>
      </c>
      <c r="F16" s="63"/>
      <c r="G16" s="63"/>
      <c r="H16" s="31"/>
      <c r="I16" s="63">
        <v>3</v>
      </c>
      <c r="J16" s="63"/>
      <c r="K16" s="63"/>
      <c r="L16" s="15"/>
      <c r="M16" s="63">
        <v>3</v>
      </c>
      <c r="N16" s="63"/>
      <c r="O16" s="63"/>
      <c r="P16" s="15"/>
      <c r="Q16" s="63"/>
      <c r="R16" s="63"/>
      <c r="S16" s="63"/>
      <c r="T16" s="31"/>
      <c r="U16" s="2"/>
      <c r="V16" s="3"/>
    </row>
    <row r="17" spans="1:23" s="4" customFormat="1" ht="43.9" customHeight="1">
      <c r="A17" s="10">
        <v>1</v>
      </c>
      <c r="B17" s="11" t="s">
        <v>3</v>
      </c>
      <c r="C17" s="65" t="s">
        <v>198</v>
      </c>
      <c r="D17" s="63">
        <f>53578+196278</f>
        <v>249856</v>
      </c>
      <c r="E17" s="63">
        <v>53578</v>
      </c>
      <c r="F17" s="63">
        <v>24067</v>
      </c>
      <c r="G17" s="63">
        <v>24067</v>
      </c>
      <c r="H17" s="31">
        <f>G17/E17</f>
        <v>0.44919556534398447</v>
      </c>
      <c r="I17" s="63">
        <f>53578+196278</f>
        <v>249856</v>
      </c>
      <c r="J17" s="63">
        <f>+K17-G17</f>
        <v>39154</v>
      </c>
      <c r="K17" s="63">
        <v>63221</v>
      </c>
      <c r="L17" s="15">
        <f>+K17/I17</f>
        <v>0.2530297451331967</v>
      </c>
      <c r="M17" s="63">
        <f>53578+196278</f>
        <v>249856</v>
      </c>
      <c r="N17" s="63">
        <f>+O17-K17</f>
        <v>47035</v>
      </c>
      <c r="O17" s="63">
        <v>110256</v>
      </c>
      <c r="P17" s="15">
        <f>+O17/M17</f>
        <v>0.44127817622950821</v>
      </c>
      <c r="Q17" s="63"/>
      <c r="R17" s="63">
        <f>+S17-O17</f>
        <v>-110256</v>
      </c>
      <c r="S17" s="63"/>
      <c r="T17" s="31" t="e">
        <f>+S17/Q17</f>
        <v>#DIV/0!</v>
      </c>
      <c r="U17" s="2"/>
      <c r="V17" s="66"/>
    </row>
    <row r="18" spans="1:23" s="4" customFormat="1" ht="14.1" customHeight="1">
      <c r="A18" s="10"/>
      <c r="B18" s="11"/>
      <c r="C18" s="12"/>
      <c r="D18" s="63"/>
      <c r="E18" s="63"/>
      <c r="F18" s="63"/>
      <c r="G18" s="63"/>
      <c r="H18" s="6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"/>
      <c r="U18" s="1"/>
      <c r="V18" s="3"/>
      <c r="W18" s="2"/>
    </row>
    <row r="19" spans="1:23" s="4" customFormat="1" ht="14.1" customHeight="1">
      <c r="A19" s="10">
        <v>2</v>
      </c>
      <c r="B19" s="11"/>
      <c r="C19" s="12" t="s">
        <v>15</v>
      </c>
      <c r="D19" s="63">
        <v>217129</v>
      </c>
      <c r="E19" s="63">
        <v>217129</v>
      </c>
      <c r="F19" s="63">
        <v>44192</v>
      </c>
      <c r="G19" s="63">
        <v>44192</v>
      </c>
      <c r="H19" s="31">
        <f>G19/E19</f>
        <v>0.20352877782332163</v>
      </c>
      <c r="I19" s="63">
        <v>217129</v>
      </c>
      <c r="J19" s="63">
        <f>+K19-G19</f>
        <v>60606</v>
      </c>
      <c r="K19" s="63">
        <v>104798</v>
      </c>
      <c r="L19" s="15">
        <f>+K19/I19</f>
        <v>0.48265316931409441</v>
      </c>
      <c r="M19" s="63">
        <v>217129</v>
      </c>
      <c r="N19" s="63">
        <f>+O19-K19</f>
        <v>48188.751000000018</v>
      </c>
      <c r="O19" s="63">
        <v>152986.75100000002</v>
      </c>
      <c r="P19" s="15">
        <f>+O19/M19</f>
        <v>0.70458921194313062</v>
      </c>
      <c r="Q19" s="63"/>
      <c r="R19" s="63">
        <f>+S19-O19</f>
        <v>-152986.75100000002</v>
      </c>
      <c r="S19" s="63"/>
      <c r="T19" s="31" t="e">
        <f>+S19/Q19</f>
        <v>#DIV/0!</v>
      </c>
      <c r="U19" s="1"/>
      <c r="V19" s="3"/>
      <c r="W19" s="2"/>
    </row>
    <row r="20" spans="1:23" s="4" customFormat="1" ht="14.1" customHeight="1">
      <c r="A20" s="10">
        <v>2</v>
      </c>
      <c r="B20" s="11"/>
      <c r="C20" s="12" t="s">
        <v>13</v>
      </c>
      <c r="D20" s="63">
        <v>7483</v>
      </c>
      <c r="E20" s="63">
        <v>7483</v>
      </c>
      <c r="F20" s="63">
        <v>0</v>
      </c>
      <c r="G20" s="63">
        <v>0</v>
      </c>
      <c r="H20" s="31">
        <f>G20/E20</f>
        <v>0</v>
      </c>
      <c r="I20" s="63">
        <v>7483</v>
      </c>
      <c r="J20" s="63">
        <f>+K20-G20</f>
        <v>0</v>
      </c>
      <c r="K20" s="63">
        <v>0</v>
      </c>
      <c r="L20" s="15">
        <f>+K20/I20</f>
        <v>0</v>
      </c>
      <c r="M20" s="63">
        <v>7483</v>
      </c>
      <c r="N20" s="63">
        <f>+O20-K20</f>
        <v>0</v>
      </c>
      <c r="O20" s="63">
        <v>0</v>
      </c>
      <c r="P20" s="15">
        <f>+O20/M20</f>
        <v>0</v>
      </c>
      <c r="Q20" s="63"/>
      <c r="R20" s="63">
        <f>+S20-O20</f>
        <v>0</v>
      </c>
      <c r="S20" s="63"/>
      <c r="T20" s="31" t="e">
        <f>+S20/Q20</f>
        <v>#DIV/0!</v>
      </c>
      <c r="U20" s="1"/>
      <c r="V20" s="3"/>
      <c r="W20" s="2"/>
    </row>
    <row r="21" spans="1:23" s="4" customFormat="1" ht="14.1" customHeight="1">
      <c r="A21" s="10"/>
      <c r="B21" s="11"/>
      <c r="C21" s="12"/>
      <c r="D21" s="63"/>
      <c r="E21" s="63"/>
      <c r="F21" s="63"/>
      <c r="G21" s="63"/>
      <c r="H21" s="6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"/>
      <c r="U21" s="1"/>
      <c r="V21" s="3"/>
      <c r="W21" s="2"/>
    </row>
    <row r="22" spans="1:23" s="4" customFormat="1" ht="14.1" customHeight="1">
      <c r="A22" s="10">
        <v>3</v>
      </c>
      <c r="B22" s="11"/>
      <c r="C22" s="12" t="s">
        <v>63</v>
      </c>
      <c r="D22" s="63">
        <v>7739</v>
      </c>
      <c r="E22" s="63">
        <v>7739</v>
      </c>
      <c r="F22" s="63">
        <v>0</v>
      </c>
      <c r="G22" s="63">
        <v>0</v>
      </c>
      <c r="H22" s="31">
        <f>G22/E22</f>
        <v>0</v>
      </c>
      <c r="I22" s="63">
        <v>7739</v>
      </c>
      <c r="J22" s="63">
        <f>+K22-G22</f>
        <v>0</v>
      </c>
      <c r="K22" s="63">
        <v>0</v>
      </c>
      <c r="L22" s="15">
        <f>+K22/I22</f>
        <v>0</v>
      </c>
      <c r="M22" s="63">
        <v>7739</v>
      </c>
      <c r="N22" s="63">
        <f>+O22-K22</f>
        <v>0</v>
      </c>
      <c r="O22" s="63">
        <v>0</v>
      </c>
      <c r="P22" s="15">
        <f>+O22/M22</f>
        <v>0</v>
      </c>
      <c r="Q22" s="63"/>
      <c r="R22" s="63">
        <f>+S22-O22</f>
        <v>0</v>
      </c>
      <c r="S22" s="63"/>
      <c r="T22" s="31" t="e">
        <f>+S22/Q22</f>
        <v>#DIV/0!</v>
      </c>
      <c r="U22" s="1"/>
      <c r="V22" s="3"/>
      <c r="W22" s="2"/>
    </row>
    <row r="23" spans="1:23" s="4" customFormat="1" ht="14.1" customHeight="1">
      <c r="A23" s="138"/>
      <c r="B23" s="139"/>
      <c r="C23" s="140" t="s">
        <v>179</v>
      </c>
      <c r="D23" s="19">
        <v>7739</v>
      </c>
      <c r="E23" s="19">
        <v>7739</v>
      </c>
      <c r="F23" s="63">
        <v>0</v>
      </c>
      <c r="G23" s="63">
        <v>0</v>
      </c>
      <c r="H23" s="31">
        <f>G23/E23</f>
        <v>0</v>
      </c>
      <c r="I23" s="19">
        <v>7739</v>
      </c>
      <c r="J23" s="19">
        <v>0</v>
      </c>
      <c r="K23" s="19">
        <v>0</v>
      </c>
      <c r="L23" s="15">
        <f>+K23/I23</f>
        <v>0</v>
      </c>
      <c r="M23" s="19">
        <v>7739</v>
      </c>
      <c r="N23" s="63">
        <f>+O23-K23</f>
        <v>0</v>
      </c>
      <c r="O23" s="63">
        <v>0</v>
      </c>
      <c r="P23" s="15">
        <f>+O23/M23</f>
        <v>0</v>
      </c>
      <c r="Q23" s="19"/>
      <c r="R23" s="63">
        <f>+S23-O23</f>
        <v>0</v>
      </c>
      <c r="S23" s="203"/>
      <c r="T23" s="31" t="e">
        <f>+S23/Q23</f>
        <v>#DIV/0!</v>
      </c>
      <c r="U23" s="1"/>
      <c r="V23" s="3"/>
      <c r="W23" s="2"/>
    </row>
    <row r="24" spans="1:23" s="4" customFormat="1" ht="14.1" customHeight="1" thickBot="1">
      <c r="A24" s="141"/>
      <c r="B24" s="80"/>
      <c r="C24" s="8"/>
      <c r="D24" s="53"/>
      <c r="E24" s="53"/>
      <c r="F24" s="53"/>
      <c r="G24" s="53"/>
      <c r="H24" s="82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82"/>
      <c r="U24" s="142"/>
      <c r="V24" s="143"/>
    </row>
    <row r="25" spans="1:23" ht="12.75" customHeight="1">
      <c r="A25" s="71"/>
    </row>
    <row r="26" spans="1:23" ht="12.75" customHeight="1"/>
    <row r="27" spans="1:23" ht="12.75" customHeight="1"/>
    <row r="28" spans="1:23" ht="12.75" customHeight="1"/>
    <row r="29" spans="1:23" ht="12.75" customHeight="1"/>
    <row r="30" spans="1:23" ht="12.75" customHeight="1"/>
    <row r="31" spans="1:23" ht="12.75" customHeight="1"/>
    <row r="32" spans="1:2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7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4175C-35F9-4470-96E1-A364D0901890}">
  <dimension ref="A1:W72"/>
  <sheetViews>
    <sheetView workbookViewId="0">
      <selection activeCell="D36" sqref="D36"/>
    </sheetView>
  </sheetViews>
  <sheetFormatPr baseColWidth="10" defaultRowHeight="12"/>
  <cols>
    <col min="1" max="1" width="6.5703125" style="71" customWidth="1"/>
    <col min="2" max="2" width="6.5703125" style="72" customWidth="1"/>
    <col min="3" max="3" width="60.7109375" style="4" customWidth="1"/>
    <col min="4" max="4" width="13.7109375" style="2" customWidth="1"/>
    <col min="5" max="8" width="13.7109375" style="2" hidden="1" customWidth="1"/>
    <col min="9" max="12" width="13.140625" style="2" hidden="1" customWidth="1"/>
    <col min="13" max="16" width="13.140625" style="2" customWidth="1"/>
    <col min="17" max="20" width="13.140625" style="2" hidden="1" customWidth="1"/>
    <col min="21" max="21" width="1" style="2" customWidth="1"/>
    <col min="22" max="22" width="45.7109375" style="4" customWidth="1"/>
    <col min="23" max="256" width="11.42578125" style="4"/>
    <col min="257" max="258" width="6.5703125" style="4" customWidth="1"/>
    <col min="259" max="259" width="60.7109375" style="4" customWidth="1"/>
    <col min="260" max="260" width="13.7109375" style="4" customWidth="1"/>
    <col min="261" max="268" width="0" style="4" hidden="1" customWidth="1"/>
    <col min="269" max="272" width="13.140625" style="4" customWidth="1"/>
    <col min="273" max="276" width="0" style="4" hidden="1" customWidth="1"/>
    <col min="277" max="277" width="1" style="4" customWidth="1"/>
    <col min="278" max="278" width="45.7109375" style="4" customWidth="1"/>
    <col min="279" max="512" width="11.42578125" style="4"/>
    <col min="513" max="514" width="6.5703125" style="4" customWidth="1"/>
    <col min="515" max="515" width="60.7109375" style="4" customWidth="1"/>
    <col min="516" max="516" width="13.7109375" style="4" customWidth="1"/>
    <col min="517" max="524" width="0" style="4" hidden="1" customWidth="1"/>
    <col min="525" max="528" width="13.140625" style="4" customWidth="1"/>
    <col min="529" max="532" width="0" style="4" hidden="1" customWidth="1"/>
    <col min="533" max="533" width="1" style="4" customWidth="1"/>
    <col min="534" max="534" width="45.7109375" style="4" customWidth="1"/>
    <col min="535" max="768" width="11.42578125" style="4"/>
    <col min="769" max="770" width="6.5703125" style="4" customWidth="1"/>
    <col min="771" max="771" width="60.7109375" style="4" customWidth="1"/>
    <col min="772" max="772" width="13.7109375" style="4" customWidth="1"/>
    <col min="773" max="780" width="0" style="4" hidden="1" customWidth="1"/>
    <col min="781" max="784" width="13.140625" style="4" customWidth="1"/>
    <col min="785" max="788" width="0" style="4" hidden="1" customWidth="1"/>
    <col min="789" max="789" width="1" style="4" customWidth="1"/>
    <col min="790" max="790" width="45.7109375" style="4" customWidth="1"/>
    <col min="791" max="1024" width="11.42578125" style="4"/>
    <col min="1025" max="1026" width="6.5703125" style="4" customWidth="1"/>
    <col min="1027" max="1027" width="60.7109375" style="4" customWidth="1"/>
    <col min="1028" max="1028" width="13.7109375" style="4" customWidth="1"/>
    <col min="1029" max="1036" width="0" style="4" hidden="1" customWidth="1"/>
    <col min="1037" max="1040" width="13.140625" style="4" customWidth="1"/>
    <col min="1041" max="1044" width="0" style="4" hidden="1" customWidth="1"/>
    <col min="1045" max="1045" width="1" style="4" customWidth="1"/>
    <col min="1046" max="1046" width="45.7109375" style="4" customWidth="1"/>
    <col min="1047" max="1280" width="11.42578125" style="4"/>
    <col min="1281" max="1282" width="6.5703125" style="4" customWidth="1"/>
    <col min="1283" max="1283" width="60.7109375" style="4" customWidth="1"/>
    <col min="1284" max="1284" width="13.7109375" style="4" customWidth="1"/>
    <col min="1285" max="1292" width="0" style="4" hidden="1" customWidth="1"/>
    <col min="1293" max="1296" width="13.140625" style="4" customWidth="1"/>
    <col min="1297" max="1300" width="0" style="4" hidden="1" customWidth="1"/>
    <col min="1301" max="1301" width="1" style="4" customWidth="1"/>
    <col min="1302" max="1302" width="45.7109375" style="4" customWidth="1"/>
    <col min="1303" max="1536" width="11.42578125" style="4"/>
    <col min="1537" max="1538" width="6.5703125" style="4" customWidth="1"/>
    <col min="1539" max="1539" width="60.7109375" style="4" customWidth="1"/>
    <col min="1540" max="1540" width="13.7109375" style="4" customWidth="1"/>
    <col min="1541" max="1548" width="0" style="4" hidden="1" customWidth="1"/>
    <col min="1549" max="1552" width="13.140625" style="4" customWidth="1"/>
    <col min="1553" max="1556" width="0" style="4" hidden="1" customWidth="1"/>
    <col min="1557" max="1557" width="1" style="4" customWidth="1"/>
    <col min="1558" max="1558" width="45.7109375" style="4" customWidth="1"/>
    <col min="1559" max="1792" width="11.42578125" style="4"/>
    <col min="1793" max="1794" width="6.5703125" style="4" customWidth="1"/>
    <col min="1795" max="1795" width="60.7109375" style="4" customWidth="1"/>
    <col min="1796" max="1796" width="13.7109375" style="4" customWidth="1"/>
    <col min="1797" max="1804" width="0" style="4" hidden="1" customWidth="1"/>
    <col min="1805" max="1808" width="13.140625" style="4" customWidth="1"/>
    <col min="1809" max="1812" width="0" style="4" hidden="1" customWidth="1"/>
    <col min="1813" max="1813" width="1" style="4" customWidth="1"/>
    <col min="1814" max="1814" width="45.7109375" style="4" customWidth="1"/>
    <col min="1815" max="2048" width="11.42578125" style="4"/>
    <col min="2049" max="2050" width="6.5703125" style="4" customWidth="1"/>
    <col min="2051" max="2051" width="60.7109375" style="4" customWidth="1"/>
    <col min="2052" max="2052" width="13.7109375" style="4" customWidth="1"/>
    <col min="2053" max="2060" width="0" style="4" hidden="1" customWidth="1"/>
    <col min="2061" max="2064" width="13.140625" style="4" customWidth="1"/>
    <col min="2065" max="2068" width="0" style="4" hidden="1" customWidth="1"/>
    <col min="2069" max="2069" width="1" style="4" customWidth="1"/>
    <col min="2070" max="2070" width="45.7109375" style="4" customWidth="1"/>
    <col min="2071" max="2304" width="11.42578125" style="4"/>
    <col min="2305" max="2306" width="6.5703125" style="4" customWidth="1"/>
    <col min="2307" max="2307" width="60.7109375" style="4" customWidth="1"/>
    <col min="2308" max="2308" width="13.7109375" style="4" customWidth="1"/>
    <col min="2309" max="2316" width="0" style="4" hidden="1" customWidth="1"/>
    <col min="2317" max="2320" width="13.140625" style="4" customWidth="1"/>
    <col min="2321" max="2324" width="0" style="4" hidden="1" customWidth="1"/>
    <col min="2325" max="2325" width="1" style="4" customWidth="1"/>
    <col min="2326" max="2326" width="45.7109375" style="4" customWidth="1"/>
    <col min="2327" max="2560" width="11.42578125" style="4"/>
    <col min="2561" max="2562" width="6.5703125" style="4" customWidth="1"/>
    <col min="2563" max="2563" width="60.7109375" style="4" customWidth="1"/>
    <col min="2564" max="2564" width="13.7109375" style="4" customWidth="1"/>
    <col min="2565" max="2572" width="0" style="4" hidden="1" customWidth="1"/>
    <col min="2573" max="2576" width="13.140625" style="4" customWidth="1"/>
    <col min="2577" max="2580" width="0" style="4" hidden="1" customWidth="1"/>
    <col min="2581" max="2581" width="1" style="4" customWidth="1"/>
    <col min="2582" max="2582" width="45.7109375" style="4" customWidth="1"/>
    <col min="2583" max="2816" width="11.42578125" style="4"/>
    <col min="2817" max="2818" width="6.5703125" style="4" customWidth="1"/>
    <col min="2819" max="2819" width="60.7109375" style="4" customWidth="1"/>
    <col min="2820" max="2820" width="13.7109375" style="4" customWidth="1"/>
    <col min="2821" max="2828" width="0" style="4" hidden="1" customWidth="1"/>
    <col min="2829" max="2832" width="13.140625" style="4" customWidth="1"/>
    <col min="2833" max="2836" width="0" style="4" hidden="1" customWidth="1"/>
    <col min="2837" max="2837" width="1" style="4" customWidth="1"/>
    <col min="2838" max="2838" width="45.7109375" style="4" customWidth="1"/>
    <col min="2839" max="3072" width="11.42578125" style="4"/>
    <col min="3073" max="3074" width="6.5703125" style="4" customWidth="1"/>
    <col min="3075" max="3075" width="60.7109375" style="4" customWidth="1"/>
    <col min="3076" max="3076" width="13.7109375" style="4" customWidth="1"/>
    <col min="3077" max="3084" width="0" style="4" hidden="1" customWidth="1"/>
    <col min="3085" max="3088" width="13.140625" style="4" customWidth="1"/>
    <col min="3089" max="3092" width="0" style="4" hidden="1" customWidth="1"/>
    <col min="3093" max="3093" width="1" style="4" customWidth="1"/>
    <col min="3094" max="3094" width="45.7109375" style="4" customWidth="1"/>
    <col min="3095" max="3328" width="11.42578125" style="4"/>
    <col min="3329" max="3330" width="6.5703125" style="4" customWidth="1"/>
    <col min="3331" max="3331" width="60.7109375" style="4" customWidth="1"/>
    <col min="3332" max="3332" width="13.7109375" style="4" customWidth="1"/>
    <col min="3333" max="3340" width="0" style="4" hidden="1" customWidth="1"/>
    <col min="3341" max="3344" width="13.140625" style="4" customWidth="1"/>
    <col min="3345" max="3348" width="0" style="4" hidden="1" customWidth="1"/>
    <col min="3349" max="3349" width="1" style="4" customWidth="1"/>
    <col min="3350" max="3350" width="45.7109375" style="4" customWidth="1"/>
    <col min="3351" max="3584" width="11.42578125" style="4"/>
    <col min="3585" max="3586" width="6.5703125" style="4" customWidth="1"/>
    <col min="3587" max="3587" width="60.7109375" style="4" customWidth="1"/>
    <col min="3588" max="3588" width="13.7109375" style="4" customWidth="1"/>
    <col min="3589" max="3596" width="0" style="4" hidden="1" customWidth="1"/>
    <col min="3597" max="3600" width="13.140625" style="4" customWidth="1"/>
    <col min="3601" max="3604" width="0" style="4" hidden="1" customWidth="1"/>
    <col min="3605" max="3605" width="1" style="4" customWidth="1"/>
    <col min="3606" max="3606" width="45.7109375" style="4" customWidth="1"/>
    <col min="3607" max="3840" width="11.42578125" style="4"/>
    <col min="3841" max="3842" width="6.5703125" style="4" customWidth="1"/>
    <col min="3843" max="3843" width="60.7109375" style="4" customWidth="1"/>
    <col min="3844" max="3844" width="13.7109375" style="4" customWidth="1"/>
    <col min="3845" max="3852" width="0" style="4" hidden="1" customWidth="1"/>
    <col min="3853" max="3856" width="13.140625" style="4" customWidth="1"/>
    <col min="3857" max="3860" width="0" style="4" hidden="1" customWidth="1"/>
    <col min="3861" max="3861" width="1" style="4" customWidth="1"/>
    <col min="3862" max="3862" width="45.7109375" style="4" customWidth="1"/>
    <col min="3863" max="4096" width="11.42578125" style="4"/>
    <col min="4097" max="4098" width="6.5703125" style="4" customWidth="1"/>
    <col min="4099" max="4099" width="60.7109375" style="4" customWidth="1"/>
    <col min="4100" max="4100" width="13.7109375" style="4" customWidth="1"/>
    <col min="4101" max="4108" width="0" style="4" hidden="1" customWidth="1"/>
    <col min="4109" max="4112" width="13.140625" style="4" customWidth="1"/>
    <col min="4113" max="4116" width="0" style="4" hidden="1" customWidth="1"/>
    <col min="4117" max="4117" width="1" style="4" customWidth="1"/>
    <col min="4118" max="4118" width="45.7109375" style="4" customWidth="1"/>
    <col min="4119" max="4352" width="11.42578125" style="4"/>
    <col min="4353" max="4354" width="6.5703125" style="4" customWidth="1"/>
    <col min="4355" max="4355" width="60.7109375" style="4" customWidth="1"/>
    <col min="4356" max="4356" width="13.7109375" style="4" customWidth="1"/>
    <col min="4357" max="4364" width="0" style="4" hidden="1" customWidth="1"/>
    <col min="4365" max="4368" width="13.140625" style="4" customWidth="1"/>
    <col min="4369" max="4372" width="0" style="4" hidden="1" customWidth="1"/>
    <col min="4373" max="4373" width="1" style="4" customWidth="1"/>
    <col min="4374" max="4374" width="45.7109375" style="4" customWidth="1"/>
    <col min="4375" max="4608" width="11.42578125" style="4"/>
    <col min="4609" max="4610" width="6.5703125" style="4" customWidth="1"/>
    <col min="4611" max="4611" width="60.7109375" style="4" customWidth="1"/>
    <col min="4612" max="4612" width="13.7109375" style="4" customWidth="1"/>
    <col min="4613" max="4620" width="0" style="4" hidden="1" customWidth="1"/>
    <col min="4621" max="4624" width="13.140625" style="4" customWidth="1"/>
    <col min="4625" max="4628" width="0" style="4" hidden="1" customWidth="1"/>
    <col min="4629" max="4629" width="1" style="4" customWidth="1"/>
    <col min="4630" max="4630" width="45.7109375" style="4" customWidth="1"/>
    <col min="4631" max="4864" width="11.42578125" style="4"/>
    <col min="4865" max="4866" width="6.5703125" style="4" customWidth="1"/>
    <col min="4867" max="4867" width="60.7109375" style="4" customWidth="1"/>
    <col min="4868" max="4868" width="13.7109375" style="4" customWidth="1"/>
    <col min="4869" max="4876" width="0" style="4" hidden="1" customWidth="1"/>
    <col min="4877" max="4880" width="13.140625" style="4" customWidth="1"/>
    <col min="4881" max="4884" width="0" style="4" hidden="1" customWidth="1"/>
    <col min="4885" max="4885" width="1" style="4" customWidth="1"/>
    <col min="4886" max="4886" width="45.7109375" style="4" customWidth="1"/>
    <col min="4887" max="5120" width="11.42578125" style="4"/>
    <col min="5121" max="5122" width="6.5703125" style="4" customWidth="1"/>
    <col min="5123" max="5123" width="60.7109375" style="4" customWidth="1"/>
    <col min="5124" max="5124" width="13.7109375" style="4" customWidth="1"/>
    <col min="5125" max="5132" width="0" style="4" hidden="1" customWidth="1"/>
    <col min="5133" max="5136" width="13.140625" style="4" customWidth="1"/>
    <col min="5137" max="5140" width="0" style="4" hidden="1" customWidth="1"/>
    <col min="5141" max="5141" width="1" style="4" customWidth="1"/>
    <col min="5142" max="5142" width="45.7109375" style="4" customWidth="1"/>
    <col min="5143" max="5376" width="11.42578125" style="4"/>
    <col min="5377" max="5378" width="6.5703125" style="4" customWidth="1"/>
    <col min="5379" max="5379" width="60.7109375" style="4" customWidth="1"/>
    <col min="5380" max="5380" width="13.7109375" style="4" customWidth="1"/>
    <col min="5381" max="5388" width="0" style="4" hidden="1" customWidth="1"/>
    <col min="5389" max="5392" width="13.140625" style="4" customWidth="1"/>
    <col min="5393" max="5396" width="0" style="4" hidden="1" customWidth="1"/>
    <col min="5397" max="5397" width="1" style="4" customWidth="1"/>
    <col min="5398" max="5398" width="45.7109375" style="4" customWidth="1"/>
    <col min="5399" max="5632" width="11.42578125" style="4"/>
    <col min="5633" max="5634" width="6.5703125" style="4" customWidth="1"/>
    <col min="5635" max="5635" width="60.7109375" style="4" customWidth="1"/>
    <col min="5636" max="5636" width="13.7109375" style="4" customWidth="1"/>
    <col min="5637" max="5644" width="0" style="4" hidden="1" customWidth="1"/>
    <col min="5645" max="5648" width="13.140625" style="4" customWidth="1"/>
    <col min="5649" max="5652" width="0" style="4" hidden="1" customWidth="1"/>
    <col min="5653" max="5653" width="1" style="4" customWidth="1"/>
    <col min="5654" max="5654" width="45.7109375" style="4" customWidth="1"/>
    <col min="5655" max="5888" width="11.42578125" style="4"/>
    <col min="5889" max="5890" width="6.5703125" style="4" customWidth="1"/>
    <col min="5891" max="5891" width="60.7109375" style="4" customWidth="1"/>
    <col min="5892" max="5892" width="13.7109375" style="4" customWidth="1"/>
    <col min="5893" max="5900" width="0" style="4" hidden="1" customWidth="1"/>
    <col min="5901" max="5904" width="13.140625" style="4" customWidth="1"/>
    <col min="5905" max="5908" width="0" style="4" hidden="1" customWidth="1"/>
    <col min="5909" max="5909" width="1" style="4" customWidth="1"/>
    <col min="5910" max="5910" width="45.7109375" style="4" customWidth="1"/>
    <col min="5911" max="6144" width="11.42578125" style="4"/>
    <col min="6145" max="6146" width="6.5703125" style="4" customWidth="1"/>
    <col min="6147" max="6147" width="60.7109375" style="4" customWidth="1"/>
    <col min="6148" max="6148" width="13.7109375" style="4" customWidth="1"/>
    <col min="6149" max="6156" width="0" style="4" hidden="1" customWidth="1"/>
    <col min="6157" max="6160" width="13.140625" style="4" customWidth="1"/>
    <col min="6161" max="6164" width="0" style="4" hidden="1" customWidth="1"/>
    <col min="6165" max="6165" width="1" style="4" customWidth="1"/>
    <col min="6166" max="6166" width="45.7109375" style="4" customWidth="1"/>
    <col min="6167" max="6400" width="11.42578125" style="4"/>
    <col min="6401" max="6402" width="6.5703125" style="4" customWidth="1"/>
    <col min="6403" max="6403" width="60.7109375" style="4" customWidth="1"/>
    <col min="6404" max="6404" width="13.7109375" style="4" customWidth="1"/>
    <col min="6405" max="6412" width="0" style="4" hidden="1" customWidth="1"/>
    <col min="6413" max="6416" width="13.140625" style="4" customWidth="1"/>
    <col min="6417" max="6420" width="0" style="4" hidden="1" customWidth="1"/>
    <col min="6421" max="6421" width="1" style="4" customWidth="1"/>
    <col min="6422" max="6422" width="45.7109375" style="4" customWidth="1"/>
    <col min="6423" max="6656" width="11.42578125" style="4"/>
    <col min="6657" max="6658" width="6.5703125" style="4" customWidth="1"/>
    <col min="6659" max="6659" width="60.7109375" style="4" customWidth="1"/>
    <col min="6660" max="6660" width="13.7109375" style="4" customWidth="1"/>
    <col min="6661" max="6668" width="0" style="4" hidden="1" customWidth="1"/>
    <col min="6669" max="6672" width="13.140625" style="4" customWidth="1"/>
    <col min="6673" max="6676" width="0" style="4" hidden="1" customWidth="1"/>
    <col min="6677" max="6677" width="1" style="4" customWidth="1"/>
    <col min="6678" max="6678" width="45.7109375" style="4" customWidth="1"/>
    <col min="6679" max="6912" width="11.42578125" style="4"/>
    <col min="6913" max="6914" width="6.5703125" style="4" customWidth="1"/>
    <col min="6915" max="6915" width="60.7109375" style="4" customWidth="1"/>
    <col min="6916" max="6916" width="13.7109375" style="4" customWidth="1"/>
    <col min="6917" max="6924" width="0" style="4" hidden="1" customWidth="1"/>
    <col min="6925" max="6928" width="13.140625" style="4" customWidth="1"/>
    <col min="6929" max="6932" width="0" style="4" hidden="1" customWidth="1"/>
    <col min="6933" max="6933" width="1" style="4" customWidth="1"/>
    <col min="6934" max="6934" width="45.7109375" style="4" customWidth="1"/>
    <col min="6935" max="7168" width="11.42578125" style="4"/>
    <col min="7169" max="7170" width="6.5703125" style="4" customWidth="1"/>
    <col min="7171" max="7171" width="60.7109375" style="4" customWidth="1"/>
    <col min="7172" max="7172" width="13.7109375" style="4" customWidth="1"/>
    <col min="7173" max="7180" width="0" style="4" hidden="1" customWidth="1"/>
    <col min="7181" max="7184" width="13.140625" style="4" customWidth="1"/>
    <col min="7185" max="7188" width="0" style="4" hidden="1" customWidth="1"/>
    <col min="7189" max="7189" width="1" style="4" customWidth="1"/>
    <col min="7190" max="7190" width="45.7109375" style="4" customWidth="1"/>
    <col min="7191" max="7424" width="11.42578125" style="4"/>
    <col min="7425" max="7426" width="6.5703125" style="4" customWidth="1"/>
    <col min="7427" max="7427" width="60.7109375" style="4" customWidth="1"/>
    <col min="7428" max="7428" width="13.7109375" style="4" customWidth="1"/>
    <col min="7429" max="7436" width="0" style="4" hidden="1" customWidth="1"/>
    <col min="7437" max="7440" width="13.140625" style="4" customWidth="1"/>
    <col min="7441" max="7444" width="0" style="4" hidden="1" customWidth="1"/>
    <col min="7445" max="7445" width="1" style="4" customWidth="1"/>
    <col min="7446" max="7446" width="45.7109375" style="4" customWidth="1"/>
    <col min="7447" max="7680" width="11.42578125" style="4"/>
    <col min="7681" max="7682" width="6.5703125" style="4" customWidth="1"/>
    <col min="7683" max="7683" width="60.7109375" style="4" customWidth="1"/>
    <col min="7684" max="7684" width="13.7109375" style="4" customWidth="1"/>
    <col min="7685" max="7692" width="0" style="4" hidden="1" customWidth="1"/>
    <col min="7693" max="7696" width="13.140625" style="4" customWidth="1"/>
    <col min="7697" max="7700" width="0" style="4" hidden="1" customWidth="1"/>
    <col min="7701" max="7701" width="1" style="4" customWidth="1"/>
    <col min="7702" max="7702" width="45.7109375" style="4" customWidth="1"/>
    <col min="7703" max="7936" width="11.42578125" style="4"/>
    <col min="7937" max="7938" width="6.5703125" style="4" customWidth="1"/>
    <col min="7939" max="7939" width="60.7109375" style="4" customWidth="1"/>
    <col min="7940" max="7940" width="13.7109375" style="4" customWidth="1"/>
    <col min="7941" max="7948" width="0" style="4" hidden="1" customWidth="1"/>
    <col min="7949" max="7952" width="13.140625" style="4" customWidth="1"/>
    <col min="7953" max="7956" width="0" style="4" hidden="1" customWidth="1"/>
    <col min="7957" max="7957" width="1" style="4" customWidth="1"/>
    <col min="7958" max="7958" width="45.7109375" style="4" customWidth="1"/>
    <col min="7959" max="8192" width="11.42578125" style="4"/>
    <col min="8193" max="8194" width="6.5703125" style="4" customWidth="1"/>
    <col min="8195" max="8195" width="60.7109375" style="4" customWidth="1"/>
    <col min="8196" max="8196" width="13.7109375" style="4" customWidth="1"/>
    <col min="8197" max="8204" width="0" style="4" hidden="1" customWidth="1"/>
    <col min="8205" max="8208" width="13.140625" style="4" customWidth="1"/>
    <col min="8209" max="8212" width="0" style="4" hidden="1" customWidth="1"/>
    <col min="8213" max="8213" width="1" style="4" customWidth="1"/>
    <col min="8214" max="8214" width="45.7109375" style="4" customWidth="1"/>
    <col min="8215" max="8448" width="11.42578125" style="4"/>
    <col min="8449" max="8450" width="6.5703125" style="4" customWidth="1"/>
    <col min="8451" max="8451" width="60.7109375" style="4" customWidth="1"/>
    <col min="8452" max="8452" width="13.7109375" style="4" customWidth="1"/>
    <col min="8453" max="8460" width="0" style="4" hidden="1" customWidth="1"/>
    <col min="8461" max="8464" width="13.140625" style="4" customWidth="1"/>
    <col min="8465" max="8468" width="0" style="4" hidden="1" customWidth="1"/>
    <col min="8469" max="8469" width="1" style="4" customWidth="1"/>
    <col min="8470" max="8470" width="45.7109375" style="4" customWidth="1"/>
    <col min="8471" max="8704" width="11.42578125" style="4"/>
    <col min="8705" max="8706" width="6.5703125" style="4" customWidth="1"/>
    <col min="8707" max="8707" width="60.7109375" style="4" customWidth="1"/>
    <col min="8708" max="8708" width="13.7109375" style="4" customWidth="1"/>
    <col min="8709" max="8716" width="0" style="4" hidden="1" customWidth="1"/>
    <col min="8717" max="8720" width="13.140625" style="4" customWidth="1"/>
    <col min="8721" max="8724" width="0" style="4" hidden="1" customWidth="1"/>
    <col min="8725" max="8725" width="1" style="4" customWidth="1"/>
    <col min="8726" max="8726" width="45.7109375" style="4" customWidth="1"/>
    <col min="8727" max="8960" width="11.42578125" style="4"/>
    <col min="8961" max="8962" width="6.5703125" style="4" customWidth="1"/>
    <col min="8963" max="8963" width="60.7109375" style="4" customWidth="1"/>
    <col min="8964" max="8964" width="13.7109375" style="4" customWidth="1"/>
    <col min="8965" max="8972" width="0" style="4" hidden="1" customWidth="1"/>
    <col min="8973" max="8976" width="13.140625" style="4" customWidth="1"/>
    <col min="8977" max="8980" width="0" style="4" hidden="1" customWidth="1"/>
    <col min="8981" max="8981" width="1" style="4" customWidth="1"/>
    <col min="8982" max="8982" width="45.7109375" style="4" customWidth="1"/>
    <col min="8983" max="9216" width="11.42578125" style="4"/>
    <col min="9217" max="9218" width="6.5703125" style="4" customWidth="1"/>
    <col min="9219" max="9219" width="60.7109375" style="4" customWidth="1"/>
    <col min="9220" max="9220" width="13.7109375" style="4" customWidth="1"/>
    <col min="9221" max="9228" width="0" style="4" hidden="1" customWidth="1"/>
    <col min="9229" max="9232" width="13.140625" style="4" customWidth="1"/>
    <col min="9233" max="9236" width="0" style="4" hidden="1" customWidth="1"/>
    <col min="9237" max="9237" width="1" style="4" customWidth="1"/>
    <col min="9238" max="9238" width="45.7109375" style="4" customWidth="1"/>
    <col min="9239" max="9472" width="11.42578125" style="4"/>
    <col min="9473" max="9474" width="6.5703125" style="4" customWidth="1"/>
    <col min="9475" max="9475" width="60.7109375" style="4" customWidth="1"/>
    <col min="9476" max="9476" width="13.7109375" style="4" customWidth="1"/>
    <col min="9477" max="9484" width="0" style="4" hidden="1" customWidth="1"/>
    <col min="9485" max="9488" width="13.140625" style="4" customWidth="1"/>
    <col min="9489" max="9492" width="0" style="4" hidden="1" customWidth="1"/>
    <col min="9493" max="9493" width="1" style="4" customWidth="1"/>
    <col min="9494" max="9494" width="45.7109375" style="4" customWidth="1"/>
    <col min="9495" max="9728" width="11.42578125" style="4"/>
    <col min="9729" max="9730" width="6.5703125" style="4" customWidth="1"/>
    <col min="9731" max="9731" width="60.7109375" style="4" customWidth="1"/>
    <col min="9732" max="9732" width="13.7109375" style="4" customWidth="1"/>
    <col min="9733" max="9740" width="0" style="4" hidden="1" customWidth="1"/>
    <col min="9741" max="9744" width="13.140625" style="4" customWidth="1"/>
    <col min="9745" max="9748" width="0" style="4" hidden="1" customWidth="1"/>
    <col min="9749" max="9749" width="1" style="4" customWidth="1"/>
    <col min="9750" max="9750" width="45.7109375" style="4" customWidth="1"/>
    <col min="9751" max="9984" width="11.42578125" style="4"/>
    <col min="9985" max="9986" width="6.5703125" style="4" customWidth="1"/>
    <col min="9987" max="9987" width="60.7109375" style="4" customWidth="1"/>
    <col min="9988" max="9988" width="13.7109375" style="4" customWidth="1"/>
    <col min="9989" max="9996" width="0" style="4" hidden="1" customWidth="1"/>
    <col min="9997" max="10000" width="13.140625" style="4" customWidth="1"/>
    <col min="10001" max="10004" width="0" style="4" hidden="1" customWidth="1"/>
    <col min="10005" max="10005" width="1" style="4" customWidth="1"/>
    <col min="10006" max="10006" width="45.7109375" style="4" customWidth="1"/>
    <col min="10007" max="10240" width="11.42578125" style="4"/>
    <col min="10241" max="10242" width="6.5703125" style="4" customWidth="1"/>
    <col min="10243" max="10243" width="60.7109375" style="4" customWidth="1"/>
    <col min="10244" max="10244" width="13.7109375" style="4" customWidth="1"/>
    <col min="10245" max="10252" width="0" style="4" hidden="1" customWidth="1"/>
    <col min="10253" max="10256" width="13.140625" style="4" customWidth="1"/>
    <col min="10257" max="10260" width="0" style="4" hidden="1" customWidth="1"/>
    <col min="10261" max="10261" width="1" style="4" customWidth="1"/>
    <col min="10262" max="10262" width="45.7109375" style="4" customWidth="1"/>
    <col min="10263" max="10496" width="11.42578125" style="4"/>
    <col min="10497" max="10498" width="6.5703125" style="4" customWidth="1"/>
    <col min="10499" max="10499" width="60.7109375" style="4" customWidth="1"/>
    <col min="10500" max="10500" width="13.7109375" style="4" customWidth="1"/>
    <col min="10501" max="10508" width="0" style="4" hidden="1" customWidth="1"/>
    <col min="10509" max="10512" width="13.140625" style="4" customWidth="1"/>
    <col min="10513" max="10516" width="0" style="4" hidden="1" customWidth="1"/>
    <col min="10517" max="10517" width="1" style="4" customWidth="1"/>
    <col min="10518" max="10518" width="45.7109375" style="4" customWidth="1"/>
    <col min="10519" max="10752" width="11.42578125" style="4"/>
    <col min="10753" max="10754" width="6.5703125" style="4" customWidth="1"/>
    <col min="10755" max="10755" width="60.7109375" style="4" customWidth="1"/>
    <col min="10756" max="10756" width="13.7109375" style="4" customWidth="1"/>
    <col min="10757" max="10764" width="0" style="4" hidden="1" customWidth="1"/>
    <col min="10765" max="10768" width="13.140625" style="4" customWidth="1"/>
    <col min="10769" max="10772" width="0" style="4" hidden="1" customWidth="1"/>
    <col min="10773" max="10773" width="1" style="4" customWidth="1"/>
    <col min="10774" max="10774" width="45.7109375" style="4" customWidth="1"/>
    <col min="10775" max="11008" width="11.42578125" style="4"/>
    <col min="11009" max="11010" width="6.5703125" style="4" customWidth="1"/>
    <col min="11011" max="11011" width="60.7109375" style="4" customWidth="1"/>
    <col min="11012" max="11012" width="13.7109375" style="4" customWidth="1"/>
    <col min="11013" max="11020" width="0" style="4" hidden="1" customWidth="1"/>
    <col min="11021" max="11024" width="13.140625" style="4" customWidth="1"/>
    <col min="11025" max="11028" width="0" style="4" hidden="1" customWidth="1"/>
    <col min="11029" max="11029" width="1" style="4" customWidth="1"/>
    <col min="11030" max="11030" width="45.7109375" style="4" customWidth="1"/>
    <col min="11031" max="11264" width="11.42578125" style="4"/>
    <col min="11265" max="11266" width="6.5703125" style="4" customWidth="1"/>
    <col min="11267" max="11267" width="60.7109375" style="4" customWidth="1"/>
    <col min="11268" max="11268" width="13.7109375" style="4" customWidth="1"/>
    <col min="11269" max="11276" width="0" style="4" hidden="1" customWidth="1"/>
    <col min="11277" max="11280" width="13.140625" style="4" customWidth="1"/>
    <col min="11281" max="11284" width="0" style="4" hidden="1" customWidth="1"/>
    <col min="11285" max="11285" width="1" style="4" customWidth="1"/>
    <col min="11286" max="11286" width="45.7109375" style="4" customWidth="1"/>
    <col min="11287" max="11520" width="11.42578125" style="4"/>
    <col min="11521" max="11522" width="6.5703125" style="4" customWidth="1"/>
    <col min="11523" max="11523" width="60.7109375" style="4" customWidth="1"/>
    <col min="11524" max="11524" width="13.7109375" style="4" customWidth="1"/>
    <col min="11525" max="11532" width="0" style="4" hidden="1" customWidth="1"/>
    <col min="11533" max="11536" width="13.140625" style="4" customWidth="1"/>
    <col min="11537" max="11540" width="0" style="4" hidden="1" customWidth="1"/>
    <col min="11541" max="11541" width="1" style="4" customWidth="1"/>
    <col min="11542" max="11542" width="45.7109375" style="4" customWidth="1"/>
    <col min="11543" max="11776" width="11.42578125" style="4"/>
    <col min="11777" max="11778" width="6.5703125" style="4" customWidth="1"/>
    <col min="11779" max="11779" width="60.7109375" style="4" customWidth="1"/>
    <col min="11780" max="11780" width="13.7109375" style="4" customWidth="1"/>
    <col min="11781" max="11788" width="0" style="4" hidden="1" customWidth="1"/>
    <col min="11789" max="11792" width="13.140625" style="4" customWidth="1"/>
    <col min="11793" max="11796" width="0" style="4" hidden="1" customWidth="1"/>
    <col min="11797" max="11797" width="1" style="4" customWidth="1"/>
    <col min="11798" max="11798" width="45.7109375" style="4" customWidth="1"/>
    <col min="11799" max="12032" width="11.42578125" style="4"/>
    <col min="12033" max="12034" width="6.5703125" style="4" customWidth="1"/>
    <col min="12035" max="12035" width="60.7109375" style="4" customWidth="1"/>
    <col min="12036" max="12036" width="13.7109375" style="4" customWidth="1"/>
    <col min="12037" max="12044" width="0" style="4" hidden="1" customWidth="1"/>
    <col min="12045" max="12048" width="13.140625" style="4" customWidth="1"/>
    <col min="12049" max="12052" width="0" style="4" hidden="1" customWidth="1"/>
    <col min="12053" max="12053" width="1" style="4" customWidth="1"/>
    <col min="12054" max="12054" width="45.7109375" style="4" customWidth="1"/>
    <col min="12055" max="12288" width="11.42578125" style="4"/>
    <col min="12289" max="12290" width="6.5703125" style="4" customWidth="1"/>
    <col min="12291" max="12291" width="60.7109375" style="4" customWidth="1"/>
    <col min="12292" max="12292" width="13.7109375" style="4" customWidth="1"/>
    <col min="12293" max="12300" width="0" style="4" hidden="1" customWidth="1"/>
    <col min="12301" max="12304" width="13.140625" style="4" customWidth="1"/>
    <col min="12305" max="12308" width="0" style="4" hidden="1" customWidth="1"/>
    <col min="12309" max="12309" width="1" style="4" customWidth="1"/>
    <col min="12310" max="12310" width="45.7109375" style="4" customWidth="1"/>
    <col min="12311" max="12544" width="11.42578125" style="4"/>
    <col min="12545" max="12546" width="6.5703125" style="4" customWidth="1"/>
    <col min="12547" max="12547" width="60.7109375" style="4" customWidth="1"/>
    <col min="12548" max="12548" width="13.7109375" style="4" customWidth="1"/>
    <col min="12549" max="12556" width="0" style="4" hidden="1" customWidth="1"/>
    <col min="12557" max="12560" width="13.140625" style="4" customWidth="1"/>
    <col min="12561" max="12564" width="0" style="4" hidden="1" customWidth="1"/>
    <col min="12565" max="12565" width="1" style="4" customWidth="1"/>
    <col min="12566" max="12566" width="45.7109375" style="4" customWidth="1"/>
    <col min="12567" max="12800" width="11.42578125" style="4"/>
    <col min="12801" max="12802" width="6.5703125" style="4" customWidth="1"/>
    <col min="12803" max="12803" width="60.7109375" style="4" customWidth="1"/>
    <col min="12804" max="12804" width="13.7109375" style="4" customWidth="1"/>
    <col min="12805" max="12812" width="0" style="4" hidden="1" customWidth="1"/>
    <col min="12813" max="12816" width="13.140625" style="4" customWidth="1"/>
    <col min="12817" max="12820" width="0" style="4" hidden="1" customWidth="1"/>
    <col min="12821" max="12821" width="1" style="4" customWidth="1"/>
    <col min="12822" max="12822" width="45.7109375" style="4" customWidth="1"/>
    <col min="12823" max="13056" width="11.42578125" style="4"/>
    <col min="13057" max="13058" width="6.5703125" style="4" customWidth="1"/>
    <col min="13059" max="13059" width="60.7109375" style="4" customWidth="1"/>
    <col min="13060" max="13060" width="13.7109375" style="4" customWidth="1"/>
    <col min="13061" max="13068" width="0" style="4" hidden="1" customWidth="1"/>
    <col min="13069" max="13072" width="13.140625" style="4" customWidth="1"/>
    <col min="13073" max="13076" width="0" style="4" hidden="1" customWidth="1"/>
    <col min="13077" max="13077" width="1" style="4" customWidth="1"/>
    <col min="13078" max="13078" width="45.7109375" style="4" customWidth="1"/>
    <col min="13079" max="13312" width="11.42578125" style="4"/>
    <col min="13313" max="13314" width="6.5703125" style="4" customWidth="1"/>
    <col min="13315" max="13315" width="60.7109375" style="4" customWidth="1"/>
    <col min="13316" max="13316" width="13.7109375" style="4" customWidth="1"/>
    <col min="13317" max="13324" width="0" style="4" hidden="1" customWidth="1"/>
    <col min="13325" max="13328" width="13.140625" style="4" customWidth="1"/>
    <col min="13329" max="13332" width="0" style="4" hidden="1" customWidth="1"/>
    <col min="13333" max="13333" width="1" style="4" customWidth="1"/>
    <col min="13334" max="13334" width="45.7109375" style="4" customWidth="1"/>
    <col min="13335" max="13568" width="11.42578125" style="4"/>
    <col min="13569" max="13570" width="6.5703125" style="4" customWidth="1"/>
    <col min="13571" max="13571" width="60.7109375" style="4" customWidth="1"/>
    <col min="13572" max="13572" width="13.7109375" style="4" customWidth="1"/>
    <col min="13573" max="13580" width="0" style="4" hidden="1" customWidth="1"/>
    <col min="13581" max="13584" width="13.140625" style="4" customWidth="1"/>
    <col min="13585" max="13588" width="0" style="4" hidden="1" customWidth="1"/>
    <col min="13589" max="13589" width="1" style="4" customWidth="1"/>
    <col min="13590" max="13590" width="45.7109375" style="4" customWidth="1"/>
    <col min="13591" max="13824" width="11.42578125" style="4"/>
    <col min="13825" max="13826" width="6.5703125" style="4" customWidth="1"/>
    <col min="13827" max="13827" width="60.7109375" style="4" customWidth="1"/>
    <col min="13828" max="13828" width="13.7109375" style="4" customWidth="1"/>
    <col min="13829" max="13836" width="0" style="4" hidden="1" customWidth="1"/>
    <col min="13837" max="13840" width="13.140625" style="4" customWidth="1"/>
    <col min="13841" max="13844" width="0" style="4" hidden="1" customWidth="1"/>
    <col min="13845" max="13845" width="1" style="4" customWidth="1"/>
    <col min="13846" max="13846" width="45.7109375" style="4" customWidth="1"/>
    <col min="13847" max="14080" width="11.42578125" style="4"/>
    <col min="14081" max="14082" width="6.5703125" style="4" customWidth="1"/>
    <col min="14083" max="14083" width="60.7109375" style="4" customWidth="1"/>
    <col min="14084" max="14084" width="13.7109375" style="4" customWidth="1"/>
    <col min="14085" max="14092" width="0" style="4" hidden="1" customWidth="1"/>
    <col min="14093" max="14096" width="13.140625" style="4" customWidth="1"/>
    <col min="14097" max="14100" width="0" style="4" hidden="1" customWidth="1"/>
    <col min="14101" max="14101" width="1" style="4" customWidth="1"/>
    <col min="14102" max="14102" width="45.7109375" style="4" customWidth="1"/>
    <col min="14103" max="14336" width="11.42578125" style="4"/>
    <col min="14337" max="14338" width="6.5703125" style="4" customWidth="1"/>
    <col min="14339" max="14339" width="60.7109375" style="4" customWidth="1"/>
    <col min="14340" max="14340" width="13.7109375" style="4" customWidth="1"/>
    <col min="14341" max="14348" width="0" style="4" hidden="1" customWidth="1"/>
    <col min="14349" max="14352" width="13.140625" style="4" customWidth="1"/>
    <col min="14353" max="14356" width="0" style="4" hidden="1" customWidth="1"/>
    <col min="14357" max="14357" width="1" style="4" customWidth="1"/>
    <col min="14358" max="14358" width="45.7109375" style="4" customWidth="1"/>
    <col min="14359" max="14592" width="11.42578125" style="4"/>
    <col min="14593" max="14594" width="6.5703125" style="4" customWidth="1"/>
    <col min="14595" max="14595" width="60.7109375" style="4" customWidth="1"/>
    <col min="14596" max="14596" width="13.7109375" style="4" customWidth="1"/>
    <col min="14597" max="14604" width="0" style="4" hidden="1" customWidth="1"/>
    <col min="14605" max="14608" width="13.140625" style="4" customWidth="1"/>
    <col min="14609" max="14612" width="0" style="4" hidden="1" customWidth="1"/>
    <col min="14613" max="14613" width="1" style="4" customWidth="1"/>
    <col min="14614" max="14614" width="45.7109375" style="4" customWidth="1"/>
    <col min="14615" max="14848" width="11.42578125" style="4"/>
    <col min="14849" max="14850" width="6.5703125" style="4" customWidth="1"/>
    <col min="14851" max="14851" width="60.7109375" style="4" customWidth="1"/>
    <col min="14852" max="14852" width="13.7109375" style="4" customWidth="1"/>
    <col min="14853" max="14860" width="0" style="4" hidden="1" customWidth="1"/>
    <col min="14861" max="14864" width="13.140625" style="4" customWidth="1"/>
    <col min="14865" max="14868" width="0" style="4" hidden="1" customWidth="1"/>
    <col min="14869" max="14869" width="1" style="4" customWidth="1"/>
    <col min="14870" max="14870" width="45.7109375" style="4" customWidth="1"/>
    <col min="14871" max="15104" width="11.42578125" style="4"/>
    <col min="15105" max="15106" width="6.5703125" style="4" customWidth="1"/>
    <col min="15107" max="15107" width="60.7109375" style="4" customWidth="1"/>
    <col min="15108" max="15108" width="13.7109375" style="4" customWidth="1"/>
    <col min="15109" max="15116" width="0" style="4" hidden="1" customWidth="1"/>
    <col min="15117" max="15120" width="13.140625" style="4" customWidth="1"/>
    <col min="15121" max="15124" width="0" style="4" hidden="1" customWidth="1"/>
    <col min="15125" max="15125" width="1" style="4" customWidth="1"/>
    <col min="15126" max="15126" width="45.7109375" style="4" customWidth="1"/>
    <col min="15127" max="15360" width="11.42578125" style="4"/>
    <col min="15361" max="15362" width="6.5703125" style="4" customWidth="1"/>
    <col min="15363" max="15363" width="60.7109375" style="4" customWidth="1"/>
    <col min="15364" max="15364" width="13.7109375" style="4" customWidth="1"/>
    <col min="15365" max="15372" width="0" style="4" hidden="1" customWidth="1"/>
    <col min="15373" max="15376" width="13.140625" style="4" customWidth="1"/>
    <col min="15377" max="15380" width="0" style="4" hidden="1" customWidth="1"/>
    <col min="15381" max="15381" width="1" style="4" customWidth="1"/>
    <col min="15382" max="15382" width="45.7109375" style="4" customWidth="1"/>
    <col min="15383" max="15616" width="11.42578125" style="4"/>
    <col min="15617" max="15618" width="6.5703125" style="4" customWidth="1"/>
    <col min="15619" max="15619" width="60.7109375" style="4" customWidth="1"/>
    <col min="15620" max="15620" width="13.7109375" style="4" customWidth="1"/>
    <col min="15621" max="15628" width="0" style="4" hidden="1" customWidth="1"/>
    <col min="15629" max="15632" width="13.140625" style="4" customWidth="1"/>
    <col min="15633" max="15636" width="0" style="4" hidden="1" customWidth="1"/>
    <col min="15637" max="15637" width="1" style="4" customWidth="1"/>
    <col min="15638" max="15638" width="45.7109375" style="4" customWidth="1"/>
    <col min="15639" max="15872" width="11.42578125" style="4"/>
    <col min="15873" max="15874" width="6.5703125" style="4" customWidth="1"/>
    <col min="15875" max="15875" width="60.7109375" style="4" customWidth="1"/>
    <col min="15876" max="15876" width="13.7109375" style="4" customWidth="1"/>
    <col min="15877" max="15884" width="0" style="4" hidden="1" customWidth="1"/>
    <col min="15885" max="15888" width="13.140625" style="4" customWidth="1"/>
    <col min="15889" max="15892" width="0" style="4" hidden="1" customWidth="1"/>
    <col min="15893" max="15893" width="1" style="4" customWidth="1"/>
    <col min="15894" max="15894" width="45.7109375" style="4" customWidth="1"/>
    <col min="15895" max="16128" width="11.42578125" style="4"/>
    <col min="16129" max="16130" width="6.5703125" style="4" customWidth="1"/>
    <col min="16131" max="16131" width="60.7109375" style="4" customWidth="1"/>
    <col min="16132" max="16132" width="13.7109375" style="4" customWidth="1"/>
    <col min="16133" max="16140" width="0" style="4" hidden="1" customWidth="1"/>
    <col min="16141" max="16144" width="13.140625" style="4" customWidth="1"/>
    <col min="16145" max="16148" width="0" style="4" hidden="1" customWidth="1"/>
    <col min="16149" max="16149" width="1" style="4" customWidth="1"/>
    <col min="16150" max="16150" width="45.7109375" style="4" customWidth="1"/>
    <col min="16151" max="16384" width="11.42578125" style="4"/>
  </cols>
  <sheetData>
    <row r="1" spans="1:23" ht="12.75" customHeight="1">
      <c r="A1" s="212" t="s">
        <v>199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3" ht="12.75" customHeight="1">
      <c r="A2" s="212" t="s">
        <v>105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3" ht="12.75" customHeight="1"/>
    <row r="4" spans="1:23" ht="12.75" customHeight="1">
      <c r="A4" s="40" t="s">
        <v>143</v>
      </c>
    </row>
    <row r="5" spans="1:23" ht="12.75" customHeight="1">
      <c r="A5" s="41" t="s">
        <v>144</v>
      </c>
    </row>
    <row r="6" spans="1:23" ht="12.75" customHeight="1">
      <c r="A6" s="41"/>
    </row>
    <row r="7" spans="1:23" ht="12.75" customHeight="1" thickBot="1"/>
    <row r="8" spans="1:23" ht="12.75" customHeight="1">
      <c r="A8" s="216" t="s">
        <v>47</v>
      </c>
      <c r="B8" s="217"/>
      <c r="C8" s="220" t="s">
        <v>7</v>
      </c>
      <c r="D8" s="222" t="s">
        <v>5</v>
      </c>
      <c r="E8" s="46" t="s">
        <v>6</v>
      </c>
      <c r="F8" s="46" t="s">
        <v>48</v>
      </c>
      <c r="G8" s="46" t="s">
        <v>68</v>
      </c>
      <c r="H8" s="52" t="s">
        <v>69</v>
      </c>
      <c r="I8" s="50" t="s">
        <v>6</v>
      </c>
      <c r="J8" s="46" t="s">
        <v>48</v>
      </c>
      <c r="K8" s="46" t="s">
        <v>68</v>
      </c>
      <c r="L8" s="47" t="s">
        <v>69</v>
      </c>
      <c r="M8" s="46" t="s">
        <v>6</v>
      </c>
      <c r="N8" s="46" t="s">
        <v>48</v>
      </c>
      <c r="O8" s="46" t="s">
        <v>68</v>
      </c>
      <c r="P8" s="43" t="s">
        <v>69</v>
      </c>
      <c r="Q8" s="50" t="s">
        <v>6</v>
      </c>
      <c r="R8" s="46" t="s">
        <v>48</v>
      </c>
      <c r="S8" s="46" t="s">
        <v>68</v>
      </c>
      <c r="T8" s="16" t="s">
        <v>69</v>
      </c>
      <c r="U8" s="1"/>
      <c r="V8" s="224" t="s">
        <v>32</v>
      </c>
    </row>
    <row r="9" spans="1:23" ht="12.75" customHeight="1" thickBot="1">
      <c r="A9" s="218"/>
      <c r="B9" s="219"/>
      <c r="C9" s="221"/>
      <c r="D9" s="223"/>
      <c r="E9" s="48" t="s">
        <v>180</v>
      </c>
      <c r="F9" s="48" t="s">
        <v>70</v>
      </c>
      <c r="G9" s="48" t="s">
        <v>180</v>
      </c>
      <c r="H9" s="51" t="s">
        <v>71</v>
      </c>
      <c r="I9" s="49" t="s">
        <v>181</v>
      </c>
      <c r="J9" s="48" t="s">
        <v>72</v>
      </c>
      <c r="K9" s="49" t="s">
        <v>181</v>
      </c>
      <c r="L9" s="49" t="s">
        <v>71</v>
      </c>
      <c r="M9" s="48" t="s">
        <v>182</v>
      </c>
      <c r="N9" s="48" t="s">
        <v>73</v>
      </c>
      <c r="O9" s="48" t="s">
        <v>182</v>
      </c>
      <c r="P9" s="49" t="s">
        <v>71</v>
      </c>
      <c r="Q9" s="48" t="s">
        <v>183</v>
      </c>
      <c r="R9" s="48" t="s">
        <v>74</v>
      </c>
      <c r="S9" s="48" t="s">
        <v>183</v>
      </c>
      <c r="T9" s="17" t="s">
        <v>71</v>
      </c>
      <c r="U9" s="1"/>
      <c r="V9" s="225"/>
    </row>
    <row r="10" spans="1:23" ht="14.1" customHeight="1">
      <c r="A10" s="87"/>
      <c r="B10" s="88"/>
      <c r="C10" s="27"/>
      <c r="D10" s="45"/>
      <c r="E10" s="45"/>
      <c r="F10" s="45"/>
      <c r="G10" s="45"/>
      <c r="H10" s="9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9"/>
      <c r="V10" s="77"/>
    </row>
    <row r="11" spans="1:23" ht="14.1" customHeight="1">
      <c r="A11" s="10">
        <v>1</v>
      </c>
      <c r="B11" s="11"/>
      <c r="C11" s="78" t="s">
        <v>17</v>
      </c>
      <c r="D11" s="54">
        <v>1</v>
      </c>
      <c r="E11" s="54">
        <v>1</v>
      </c>
      <c r="F11" s="54"/>
      <c r="G11" s="54"/>
      <c r="H11" s="128"/>
      <c r="I11" s="54">
        <v>1</v>
      </c>
      <c r="J11" s="54"/>
      <c r="K11" s="54"/>
      <c r="L11" s="54"/>
      <c r="M11" s="54">
        <v>1</v>
      </c>
      <c r="N11" s="54"/>
      <c r="O11" s="54"/>
      <c r="P11" s="54"/>
      <c r="Q11" s="54"/>
      <c r="R11" s="54"/>
      <c r="S11" s="54"/>
      <c r="T11" s="128"/>
      <c r="V11" s="91"/>
    </row>
    <row r="12" spans="1:23" ht="14.1" customHeight="1">
      <c r="A12" s="73"/>
      <c r="B12" s="74"/>
      <c r="C12" s="75"/>
      <c r="D12" s="54"/>
      <c r="E12" s="54"/>
      <c r="F12" s="54"/>
      <c r="G12" s="54"/>
      <c r="H12" s="128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128"/>
      <c r="V12" s="91"/>
    </row>
    <row r="13" spans="1:23">
      <c r="A13" s="10">
        <v>3</v>
      </c>
      <c r="B13" s="11"/>
      <c r="C13" s="7" t="s">
        <v>14</v>
      </c>
      <c r="D13" s="63">
        <v>6229553</v>
      </c>
      <c r="E13" s="63">
        <v>6229553</v>
      </c>
      <c r="F13" s="63">
        <v>1565988</v>
      </c>
      <c r="G13" s="63">
        <v>1565988</v>
      </c>
      <c r="H13" s="31">
        <f>G13/E13</f>
        <v>0.25138047625568</v>
      </c>
      <c r="I13" s="63">
        <v>6263686</v>
      </c>
      <c r="J13" s="63">
        <f>+K13-G13</f>
        <v>1635963</v>
      </c>
      <c r="K13" s="63">
        <v>3201951</v>
      </c>
      <c r="L13" s="15">
        <f>+K13/I13</f>
        <v>0.51119277051882872</v>
      </c>
      <c r="M13" s="63">
        <v>6263686</v>
      </c>
      <c r="N13" s="63">
        <f>+O13-K13</f>
        <v>1654367.8020000011</v>
      </c>
      <c r="O13" s="63">
        <v>4856318.8020000011</v>
      </c>
      <c r="P13" s="15">
        <f>+O13/M13</f>
        <v>0.77531325835937515</v>
      </c>
      <c r="Q13" s="63"/>
      <c r="R13" s="63">
        <f>+S13-O13</f>
        <v>-4856318.8020000011</v>
      </c>
      <c r="S13" s="63"/>
      <c r="T13" s="31" t="e">
        <f>+S13/Q13</f>
        <v>#DIV/0!</v>
      </c>
      <c r="V13" s="66"/>
    </row>
    <row r="14" spans="1:23" ht="14.1" customHeight="1">
      <c r="A14" s="10">
        <v>3</v>
      </c>
      <c r="B14" s="11" t="s">
        <v>0</v>
      </c>
      <c r="C14" s="78" t="s">
        <v>139</v>
      </c>
      <c r="D14" s="63">
        <v>168</v>
      </c>
      <c r="E14" s="63">
        <v>168</v>
      </c>
      <c r="F14" s="63"/>
      <c r="G14" s="63"/>
      <c r="H14" s="6"/>
      <c r="I14" s="63">
        <v>168</v>
      </c>
      <c r="J14" s="63"/>
      <c r="K14" s="63"/>
      <c r="L14" s="63"/>
      <c r="M14" s="63">
        <v>168</v>
      </c>
      <c r="N14" s="63"/>
      <c r="O14" s="63"/>
      <c r="P14" s="63"/>
      <c r="Q14" s="63"/>
      <c r="R14" s="63"/>
      <c r="S14" s="63"/>
      <c r="T14" s="6"/>
      <c r="V14" s="66"/>
    </row>
    <row r="15" spans="1:23" ht="14.1" customHeight="1">
      <c r="A15" s="10">
        <v>3</v>
      </c>
      <c r="B15" s="11" t="s">
        <v>1</v>
      </c>
      <c r="C15" s="78" t="s">
        <v>9</v>
      </c>
      <c r="D15" s="63">
        <v>3556</v>
      </c>
      <c r="E15" s="63">
        <v>3556</v>
      </c>
      <c r="F15" s="63">
        <v>779</v>
      </c>
      <c r="G15" s="63">
        <v>779</v>
      </c>
      <c r="H15" s="31">
        <f>G15/E15</f>
        <v>0.21906636670416199</v>
      </c>
      <c r="I15" s="63">
        <v>3556</v>
      </c>
      <c r="J15" s="63">
        <f>+K15-G15</f>
        <v>609</v>
      </c>
      <c r="K15" s="63">
        <v>1388</v>
      </c>
      <c r="L15" s="15">
        <f>+K15/I15</f>
        <v>0.39032620922384703</v>
      </c>
      <c r="M15" s="63">
        <v>3556</v>
      </c>
      <c r="N15" s="63">
        <f t="shared" ref="N15:N17" si="0">+O15-K15</f>
        <v>1451</v>
      </c>
      <c r="O15" s="63">
        <v>2839</v>
      </c>
      <c r="P15" s="15">
        <f>+O15/M15</f>
        <v>0.7983689538807649</v>
      </c>
      <c r="Q15" s="63"/>
      <c r="R15" s="63">
        <f>+S15-O15</f>
        <v>-2839</v>
      </c>
      <c r="S15" s="63"/>
      <c r="T15" s="31" t="e">
        <f>+S15/Q15</f>
        <v>#DIV/0!</v>
      </c>
      <c r="V15" s="66"/>
    </row>
    <row r="16" spans="1:23" s="131" customFormat="1" ht="14.1" customHeight="1">
      <c r="A16" s="10">
        <v>3</v>
      </c>
      <c r="B16" s="33" t="s">
        <v>2</v>
      </c>
      <c r="C16" s="37" t="s">
        <v>10</v>
      </c>
      <c r="D16" s="64">
        <v>7743</v>
      </c>
      <c r="E16" s="64">
        <v>7743</v>
      </c>
      <c r="F16" s="63">
        <v>1704</v>
      </c>
      <c r="G16" s="63">
        <v>1704</v>
      </c>
      <c r="H16" s="31">
        <f>G16/E16</f>
        <v>0.22006974041069352</v>
      </c>
      <c r="I16" s="64">
        <v>12743</v>
      </c>
      <c r="J16" s="63">
        <f>+K16-G16</f>
        <v>2077</v>
      </c>
      <c r="K16" s="63">
        <f>2044+1737</f>
        <v>3781</v>
      </c>
      <c r="L16" s="15">
        <f>+K16/I16</f>
        <v>0.29671192026995213</v>
      </c>
      <c r="M16" s="64">
        <f>7743+5000</f>
        <v>12743</v>
      </c>
      <c r="N16" s="63">
        <f t="shared" si="0"/>
        <v>1176</v>
      </c>
      <c r="O16" s="63">
        <v>4957</v>
      </c>
      <c r="P16" s="15">
        <f>+O16/M16</f>
        <v>0.38899788118967277</v>
      </c>
      <c r="Q16" s="64"/>
      <c r="R16" s="63">
        <f>+S16-O16</f>
        <v>-4957</v>
      </c>
      <c r="S16" s="63"/>
      <c r="T16" s="31" t="e">
        <f>+S16/Q16</f>
        <v>#DIV/0!</v>
      </c>
      <c r="U16" s="129"/>
      <c r="V16" s="130"/>
      <c r="W16" s="129"/>
    </row>
    <row r="17" spans="1:23" s="131" customFormat="1" ht="14.1" customHeight="1">
      <c r="A17" s="10">
        <v>3</v>
      </c>
      <c r="B17" s="33" t="s">
        <v>2</v>
      </c>
      <c r="C17" s="12" t="s">
        <v>49</v>
      </c>
      <c r="D17" s="64">
        <v>2965</v>
      </c>
      <c r="E17" s="64">
        <v>2965</v>
      </c>
      <c r="F17" s="63">
        <v>0</v>
      </c>
      <c r="G17" s="63">
        <v>0</v>
      </c>
      <c r="H17" s="31">
        <f>G17/E17</f>
        <v>0</v>
      </c>
      <c r="I17" s="64">
        <v>2965</v>
      </c>
      <c r="J17" s="63">
        <f>+K17-G17</f>
        <v>0</v>
      </c>
      <c r="K17" s="63">
        <v>0</v>
      </c>
      <c r="L17" s="15">
        <f>+K17/I17</f>
        <v>0</v>
      </c>
      <c r="M17" s="64">
        <v>2965</v>
      </c>
      <c r="N17" s="63">
        <f t="shared" si="0"/>
        <v>0</v>
      </c>
      <c r="O17" s="63">
        <v>0</v>
      </c>
      <c r="P17" s="15">
        <f>+O17/M17</f>
        <v>0</v>
      </c>
      <c r="Q17" s="64"/>
      <c r="R17" s="63">
        <f>+S17-O17</f>
        <v>0</v>
      </c>
      <c r="S17" s="63"/>
      <c r="T17" s="31" t="e">
        <f>+S17/Q17</f>
        <v>#DIV/0!</v>
      </c>
      <c r="U17" s="129"/>
      <c r="V17" s="130"/>
      <c r="W17" s="129"/>
    </row>
    <row r="18" spans="1:23" s="131" customFormat="1" ht="14.1" customHeight="1">
      <c r="A18" s="10">
        <v>3</v>
      </c>
      <c r="B18" s="33" t="s">
        <v>3</v>
      </c>
      <c r="C18" s="37" t="s">
        <v>140</v>
      </c>
      <c r="D18" s="64">
        <v>23</v>
      </c>
      <c r="E18" s="64">
        <v>23</v>
      </c>
      <c r="F18" s="63"/>
      <c r="G18" s="63"/>
      <c r="H18" s="31"/>
      <c r="I18" s="64">
        <v>23</v>
      </c>
      <c r="J18" s="64"/>
      <c r="K18" s="63"/>
      <c r="L18" s="15"/>
      <c r="M18" s="64">
        <v>23</v>
      </c>
      <c r="N18" s="63"/>
      <c r="O18" s="63"/>
      <c r="P18" s="15"/>
      <c r="Q18" s="64"/>
      <c r="R18" s="64"/>
      <c r="S18" s="63"/>
      <c r="T18" s="31"/>
      <c r="U18" s="129"/>
      <c r="V18" s="130"/>
      <c r="W18" s="129"/>
    </row>
    <row r="19" spans="1:23" ht="24">
      <c r="A19" s="10">
        <v>3</v>
      </c>
      <c r="B19" s="11" t="s">
        <v>3</v>
      </c>
      <c r="C19" s="65" t="s">
        <v>172</v>
      </c>
      <c r="D19" s="63">
        <v>571619</v>
      </c>
      <c r="E19" s="63">
        <v>571619</v>
      </c>
      <c r="F19" s="201">
        <v>127493</v>
      </c>
      <c r="G19" s="201">
        <v>127493</v>
      </c>
      <c r="H19" s="31">
        <f>G19/E19</f>
        <v>0.22303842244571997</v>
      </c>
      <c r="I19" s="63">
        <v>752156</v>
      </c>
      <c r="J19" s="63">
        <f>+K19-G19</f>
        <v>181103</v>
      </c>
      <c r="K19" s="201">
        <v>308596</v>
      </c>
      <c r="L19" s="15">
        <f>+K19/I19</f>
        <v>0.4102819096038588</v>
      </c>
      <c r="M19" s="201">
        <v>571619</v>
      </c>
      <c r="N19" s="63">
        <f t="shared" ref="N19:N20" si="1">+O19-K19</f>
        <v>214523</v>
      </c>
      <c r="O19" s="63">
        <v>523119</v>
      </c>
      <c r="P19" s="15">
        <f>+O19/M19</f>
        <v>0.91515327517104927</v>
      </c>
      <c r="Q19" s="63"/>
      <c r="R19" s="63">
        <f>+S19-O19</f>
        <v>-523119</v>
      </c>
      <c r="S19" s="201"/>
      <c r="T19" s="31" t="e">
        <f>+S19/Q19</f>
        <v>#DIV/0!</v>
      </c>
      <c r="V19" s="66"/>
      <c r="W19" s="2"/>
    </row>
    <row r="20" spans="1:23" ht="36">
      <c r="A20" s="10">
        <v>3</v>
      </c>
      <c r="B20" s="11" t="s">
        <v>3</v>
      </c>
      <c r="C20" s="65" t="s">
        <v>173</v>
      </c>
      <c r="D20" s="63">
        <v>107537</v>
      </c>
      <c r="E20" s="63">
        <v>107537</v>
      </c>
      <c r="F20" s="201">
        <v>0</v>
      </c>
      <c r="G20" s="201">
        <v>0</v>
      </c>
      <c r="H20" s="31">
        <f>G20/E20</f>
        <v>0</v>
      </c>
      <c r="I20" s="63">
        <v>107537</v>
      </c>
      <c r="J20" s="63">
        <f>+K20-G20</f>
        <v>0</v>
      </c>
      <c r="K20" s="201">
        <v>0</v>
      </c>
      <c r="L20" s="15">
        <f>+K20/I20</f>
        <v>0</v>
      </c>
      <c r="M20" s="63">
        <v>180537</v>
      </c>
      <c r="N20" s="63">
        <f t="shared" si="1"/>
        <v>0</v>
      </c>
      <c r="O20" s="63">
        <v>0</v>
      </c>
      <c r="P20" s="15">
        <f>+O20/M20</f>
        <v>0</v>
      </c>
      <c r="Q20" s="63"/>
      <c r="R20" s="63">
        <f>+S20-O20</f>
        <v>0</v>
      </c>
      <c r="S20" s="201"/>
      <c r="T20" s="31" t="e">
        <f>+S20/Q20</f>
        <v>#DIV/0!</v>
      </c>
      <c r="V20" s="3"/>
      <c r="W20" s="2"/>
    </row>
    <row r="21" spans="1:23" ht="14.1" customHeight="1">
      <c r="A21" s="10">
        <v>3</v>
      </c>
      <c r="B21" s="11" t="s">
        <v>4</v>
      </c>
      <c r="C21" s="12" t="s">
        <v>12</v>
      </c>
      <c r="D21" s="63">
        <v>13</v>
      </c>
      <c r="E21" s="63">
        <v>13</v>
      </c>
      <c r="F21" s="63"/>
      <c r="G21" s="63"/>
      <c r="H21" s="6"/>
      <c r="I21" s="63">
        <v>13</v>
      </c>
      <c r="J21" s="63"/>
      <c r="K21" s="63"/>
      <c r="L21" s="15"/>
      <c r="M21" s="63">
        <v>13</v>
      </c>
      <c r="N21" s="63"/>
      <c r="O21" s="63"/>
      <c r="P21" s="15"/>
      <c r="Q21" s="63"/>
      <c r="R21" s="63"/>
      <c r="S21" s="63"/>
      <c r="T21" s="6"/>
      <c r="V21" s="66"/>
    </row>
    <row r="22" spans="1:23" ht="14.1" customHeight="1">
      <c r="A22" s="10">
        <v>3</v>
      </c>
      <c r="B22" s="11" t="s">
        <v>4</v>
      </c>
      <c r="C22" s="78" t="s">
        <v>141</v>
      </c>
      <c r="D22" s="63">
        <v>227038</v>
      </c>
      <c r="E22" s="63">
        <v>227038</v>
      </c>
      <c r="F22" s="63">
        <v>52478</v>
      </c>
      <c r="G22" s="63">
        <v>52478</v>
      </c>
      <c r="H22" s="31">
        <f>G22/E22</f>
        <v>0.23114192337846529</v>
      </c>
      <c r="I22" s="63">
        <v>227038</v>
      </c>
      <c r="J22" s="63">
        <f>+K22-G22</f>
        <v>39424</v>
      </c>
      <c r="K22" s="63">
        <f>40101+51801</f>
        <v>91902</v>
      </c>
      <c r="L22" s="15">
        <f>+K22/I22</f>
        <v>0.40478686387300805</v>
      </c>
      <c r="M22" s="63">
        <v>227038</v>
      </c>
      <c r="N22" s="63">
        <f>+O22-K22</f>
        <v>65735</v>
      </c>
      <c r="O22" s="63">
        <v>157637</v>
      </c>
      <c r="P22" s="15">
        <f>+O22/M22</f>
        <v>0.69431989358609569</v>
      </c>
      <c r="Q22" s="63"/>
      <c r="R22" s="63">
        <f>+S22-O22</f>
        <v>-157637</v>
      </c>
      <c r="S22" s="63"/>
      <c r="T22" s="31" t="e">
        <f>+S22/Q22</f>
        <v>#DIV/0!</v>
      </c>
      <c r="V22" s="3"/>
      <c r="W22" s="2"/>
    </row>
    <row r="23" spans="1:23" ht="14.1" customHeight="1">
      <c r="A23" s="10"/>
      <c r="B23" s="11"/>
      <c r="C23" s="7"/>
      <c r="D23" s="63"/>
      <c r="E23" s="63"/>
      <c r="F23" s="63"/>
      <c r="G23" s="63"/>
      <c r="H23" s="6"/>
      <c r="I23" s="63"/>
      <c r="J23" s="63"/>
      <c r="K23" s="63"/>
      <c r="L23" s="15"/>
      <c r="M23" s="63"/>
      <c r="N23" s="63"/>
      <c r="O23" s="63"/>
      <c r="P23" s="15"/>
      <c r="Q23" s="63"/>
      <c r="R23" s="63"/>
      <c r="S23" s="63"/>
      <c r="T23" s="6"/>
      <c r="V23" s="3"/>
    </row>
    <row r="24" spans="1:23" ht="14.1" customHeight="1">
      <c r="A24" s="10">
        <v>4</v>
      </c>
      <c r="B24" s="11"/>
      <c r="C24" s="7" t="s">
        <v>15</v>
      </c>
      <c r="D24" s="63">
        <v>774839</v>
      </c>
      <c r="E24" s="63">
        <v>774839</v>
      </c>
      <c r="F24" s="63">
        <v>114518</v>
      </c>
      <c r="G24" s="63">
        <v>114518</v>
      </c>
      <c r="H24" s="31">
        <f>G24/E24</f>
        <v>0.14779586468930966</v>
      </c>
      <c r="I24" s="63">
        <v>774839</v>
      </c>
      <c r="J24" s="63">
        <f>+K24-G24</f>
        <v>45432</v>
      </c>
      <c r="K24" s="63">
        <v>159950</v>
      </c>
      <c r="L24" s="15">
        <f>+K24/I24</f>
        <v>0.20642998093797552</v>
      </c>
      <c r="M24" s="63">
        <v>774839</v>
      </c>
      <c r="N24" s="63">
        <f t="shared" ref="N24:N26" si="2">+O24-K24</f>
        <v>64111.530000000028</v>
      </c>
      <c r="O24" s="63">
        <v>224061.53000000003</v>
      </c>
      <c r="P24" s="15">
        <f>+O24/M24</f>
        <v>0.28917172470668101</v>
      </c>
      <c r="Q24" s="63"/>
      <c r="R24" s="63">
        <f>+S24-O24</f>
        <v>-224061.53000000003</v>
      </c>
      <c r="S24" s="63"/>
      <c r="T24" s="31" t="e">
        <f>+S24/Q24</f>
        <v>#DIV/0!</v>
      </c>
      <c r="V24" s="3"/>
    </row>
    <row r="25" spans="1:23" s="36" customFormat="1" ht="14.1" customHeight="1">
      <c r="A25" s="32"/>
      <c r="B25" s="33"/>
      <c r="C25" s="37" t="s">
        <v>13</v>
      </c>
      <c r="D25" s="64">
        <v>12762</v>
      </c>
      <c r="E25" s="64">
        <v>12762</v>
      </c>
      <c r="F25" s="63">
        <v>0</v>
      </c>
      <c r="G25" s="63">
        <v>0</v>
      </c>
      <c r="H25" s="31">
        <f>G25/E25</f>
        <v>0</v>
      </c>
      <c r="I25" s="64">
        <v>12762</v>
      </c>
      <c r="J25" s="63">
        <f>+K25-G25</f>
        <v>0</v>
      </c>
      <c r="K25" s="63">
        <v>0</v>
      </c>
      <c r="L25" s="15">
        <f>+K25/I25</f>
        <v>0</v>
      </c>
      <c r="M25" s="64">
        <v>12762</v>
      </c>
      <c r="N25" s="63">
        <f t="shared" si="2"/>
        <v>0</v>
      </c>
      <c r="O25" s="63">
        <v>0</v>
      </c>
      <c r="P25" s="15">
        <f>+O25/M25</f>
        <v>0</v>
      </c>
      <c r="Q25" s="64"/>
      <c r="R25" s="63">
        <f>+S25-O25</f>
        <v>0</v>
      </c>
      <c r="S25" s="63"/>
      <c r="T25" s="31" t="e">
        <f>+S25/Q25</f>
        <v>#DIV/0!</v>
      </c>
      <c r="U25" s="29"/>
      <c r="V25" s="109"/>
    </row>
    <row r="26" spans="1:23" s="36" customFormat="1" ht="24">
      <c r="A26" s="32"/>
      <c r="B26" s="33"/>
      <c r="C26" s="132" t="s">
        <v>142</v>
      </c>
      <c r="D26" s="64">
        <v>282758</v>
      </c>
      <c r="E26" s="64">
        <v>282758</v>
      </c>
      <c r="F26" s="201">
        <v>39057</v>
      </c>
      <c r="G26" s="201">
        <v>39057</v>
      </c>
      <c r="H26" s="31">
        <f>G26/E26</f>
        <v>0.13812871784352698</v>
      </c>
      <c r="I26" s="64">
        <v>282758</v>
      </c>
      <c r="J26" s="63">
        <f>+K26-G26</f>
        <v>0</v>
      </c>
      <c r="K26" s="201">
        <v>39057</v>
      </c>
      <c r="L26" s="15">
        <f>+K26/I26</f>
        <v>0.13812871784352698</v>
      </c>
      <c r="M26" s="64">
        <v>282758</v>
      </c>
      <c r="N26" s="63">
        <f t="shared" si="2"/>
        <v>0</v>
      </c>
      <c r="O26" s="63">
        <v>39057</v>
      </c>
      <c r="P26" s="15">
        <f>+O26/M26</f>
        <v>0.13812871784352698</v>
      </c>
      <c r="Q26" s="64"/>
      <c r="R26" s="63">
        <f>+S26-O26</f>
        <v>-39057</v>
      </c>
      <c r="S26" s="201"/>
      <c r="T26" s="31" t="e">
        <f>+S26/Q26</f>
        <v>#DIV/0!</v>
      </c>
      <c r="U26" s="29"/>
      <c r="V26" s="119"/>
    </row>
    <row r="27" spans="1:23" s="36" customFormat="1">
      <c r="A27" s="32"/>
      <c r="B27" s="33"/>
      <c r="C27" s="132"/>
      <c r="D27" s="64"/>
      <c r="E27" s="64"/>
      <c r="F27" s="63"/>
      <c r="G27" s="63"/>
      <c r="H27" s="31"/>
      <c r="I27" s="64"/>
      <c r="J27" s="63"/>
      <c r="K27" s="63"/>
      <c r="L27" s="15"/>
      <c r="M27" s="64"/>
      <c r="N27" s="63"/>
      <c r="O27" s="63"/>
      <c r="P27" s="15"/>
      <c r="Q27" s="64"/>
      <c r="R27" s="63"/>
      <c r="S27" s="63"/>
      <c r="T27" s="31"/>
      <c r="U27" s="29"/>
      <c r="V27" s="119"/>
    </row>
    <row r="28" spans="1:23" s="36" customFormat="1">
      <c r="A28" s="32">
        <v>5</v>
      </c>
      <c r="B28" s="33"/>
      <c r="C28" s="132" t="s">
        <v>167</v>
      </c>
      <c r="D28" s="64">
        <v>3520250</v>
      </c>
      <c r="E28" s="64">
        <v>3520250</v>
      </c>
      <c r="F28" s="63">
        <v>0</v>
      </c>
      <c r="G28" s="63">
        <v>0</v>
      </c>
      <c r="H28" s="31">
        <f>G28/E28</f>
        <v>0</v>
      </c>
      <c r="I28" s="64">
        <v>3520250</v>
      </c>
      <c r="J28" s="63">
        <f>+K28-G28</f>
        <v>3168225</v>
      </c>
      <c r="K28" s="63">
        <v>3168225</v>
      </c>
      <c r="L28" s="15">
        <f t="shared" ref="L28:L30" si="3">+K28/I28</f>
        <v>0.9</v>
      </c>
      <c r="M28" s="64">
        <v>3520250</v>
      </c>
      <c r="N28" s="63">
        <f>+O28-K28</f>
        <v>352025</v>
      </c>
      <c r="O28" s="63">
        <v>3520250</v>
      </c>
      <c r="P28" s="15">
        <f t="shared" ref="P28:P30" si="4">+O28/M28</f>
        <v>1</v>
      </c>
      <c r="Q28" s="64"/>
      <c r="R28" s="63">
        <f>+S28-O28</f>
        <v>-3520250</v>
      </c>
      <c r="S28" s="63"/>
      <c r="T28" s="31" t="e">
        <f>+S28/Q28</f>
        <v>#DIV/0!</v>
      </c>
      <c r="U28" s="29"/>
      <c r="V28" s="119"/>
    </row>
    <row r="29" spans="1:23" s="36" customFormat="1">
      <c r="A29" s="32"/>
      <c r="B29" s="33"/>
      <c r="C29" s="132"/>
      <c r="D29" s="64"/>
      <c r="E29" s="64"/>
      <c r="F29" s="63"/>
      <c r="G29" s="63"/>
      <c r="H29" s="31"/>
      <c r="I29" s="64"/>
      <c r="J29" s="63"/>
      <c r="K29" s="63"/>
      <c r="L29" s="15"/>
      <c r="M29" s="64"/>
      <c r="N29" s="63"/>
      <c r="O29" s="63"/>
      <c r="P29" s="15"/>
      <c r="Q29" s="64"/>
      <c r="R29" s="63"/>
      <c r="S29" s="63"/>
      <c r="T29" s="31"/>
      <c r="U29" s="29"/>
      <c r="V29" s="119"/>
    </row>
    <row r="30" spans="1:23" s="36" customFormat="1">
      <c r="A30" s="32">
        <v>6</v>
      </c>
      <c r="B30" s="33"/>
      <c r="C30" s="132" t="s">
        <v>168</v>
      </c>
      <c r="D30" s="64">
        <v>14755744</v>
      </c>
      <c r="E30" s="64">
        <v>14755744</v>
      </c>
      <c r="F30" s="63">
        <v>2032889</v>
      </c>
      <c r="G30" s="63">
        <v>2032889</v>
      </c>
      <c r="H30" s="31">
        <f>G30/E30</f>
        <v>0.13776933240370665</v>
      </c>
      <c r="I30" s="64">
        <v>14755744</v>
      </c>
      <c r="J30" s="63">
        <f>+K30-G30</f>
        <v>2583158</v>
      </c>
      <c r="K30" s="63">
        <v>4616047</v>
      </c>
      <c r="L30" s="15">
        <f t="shared" si="3"/>
        <v>0.31283051535727374</v>
      </c>
      <c r="M30" s="64">
        <v>14755744</v>
      </c>
      <c r="N30" s="63">
        <f>+O30-K30</f>
        <v>1306094.6170000006</v>
      </c>
      <c r="O30" s="63">
        <v>5922141.6170000006</v>
      </c>
      <c r="P30" s="15">
        <f t="shared" si="4"/>
        <v>0.40134483337471838</v>
      </c>
      <c r="Q30" s="64"/>
      <c r="R30" s="63">
        <f>+S30-O30</f>
        <v>-5922141.6170000006</v>
      </c>
      <c r="S30" s="63"/>
      <c r="T30" s="31" t="e">
        <f>+S30/Q30</f>
        <v>#DIV/0!</v>
      </c>
      <c r="U30" s="29"/>
      <c r="V30" s="119"/>
    </row>
    <row r="31" spans="1:23" s="36" customFormat="1" ht="14.1" customHeight="1">
      <c r="A31" s="32"/>
      <c r="B31" s="33"/>
      <c r="C31" s="37"/>
      <c r="D31" s="64"/>
      <c r="E31" s="64"/>
      <c r="F31" s="63"/>
      <c r="G31" s="63"/>
      <c r="H31" s="6"/>
      <c r="I31" s="64"/>
      <c r="J31" s="64"/>
      <c r="K31" s="64"/>
      <c r="L31" s="15"/>
      <c r="M31" s="64"/>
      <c r="N31" s="64"/>
      <c r="O31" s="64"/>
      <c r="P31" s="15"/>
      <c r="Q31" s="64"/>
      <c r="R31" s="64"/>
      <c r="S31" s="63"/>
      <c r="T31" s="38"/>
      <c r="U31" s="29"/>
      <c r="V31" s="39"/>
    </row>
    <row r="32" spans="1:23" ht="14.1" customHeight="1" thickBot="1">
      <c r="A32" s="79"/>
      <c r="B32" s="80"/>
      <c r="C32" s="8"/>
      <c r="D32" s="53"/>
      <c r="E32" s="53"/>
      <c r="F32" s="53"/>
      <c r="G32" s="53"/>
      <c r="H32" s="82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82"/>
      <c r="V32" s="83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6">
    <mergeCell ref="A1:V1"/>
    <mergeCell ref="A2:V2"/>
    <mergeCell ref="A8:B9"/>
    <mergeCell ref="C8:C9"/>
    <mergeCell ref="D8:D9"/>
    <mergeCell ref="V8:V9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8D31A-5622-4D64-A298-B80FD1B00B78}">
  <dimension ref="A1:X78"/>
  <sheetViews>
    <sheetView workbookViewId="0">
      <selection activeCell="D36" sqref="D36"/>
    </sheetView>
  </sheetViews>
  <sheetFormatPr baseColWidth="10" defaultRowHeight="12"/>
  <cols>
    <col min="1" max="1" width="5.7109375" style="96" customWidth="1"/>
    <col min="2" max="2" width="5.7109375" style="97" customWidth="1"/>
    <col min="3" max="3" width="60.7109375" style="36" customWidth="1"/>
    <col min="4" max="4" width="13.7109375" style="29" customWidth="1"/>
    <col min="5" max="8" width="13.7109375" style="2" hidden="1" customWidth="1"/>
    <col min="9" max="12" width="14.140625" style="29" hidden="1" customWidth="1"/>
    <col min="13" max="16" width="14.140625" style="29" customWidth="1"/>
    <col min="17" max="18" width="14.140625" style="29" hidden="1" customWidth="1"/>
    <col min="19" max="19" width="15.28515625" style="29" hidden="1" customWidth="1"/>
    <col min="20" max="20" width="13.7109375" style="29" hidden="1" customWidth="1"/>
    <col min="21" max="21" width="1" style="29" customWidth="1"/>
    <col min="22" max="22" width="30.7109375" style="36" customWidth="1"/>
    <col min="23" max="256" width="11.42578125" style="36"/>
    <col min="257" max="258" width="5.7109375" style="36" customWidth="1"/>
    <col min="259" max="259" width="60.7109375" style="36" customWidth="1"/>
    <col min="260" max="264" width="13.7109375" style="36" customWidth="1"/>
    <col min="265" max="272" width="14.140625" style="36" customWidth="1"/>
    <col min="273" max="276" width="0" style="36" hidden="1" customWidth="1"/>
    <col min="277" max="277" width="1" style="36" customWidth="1"/>
    <col min="278" max="278" width="30.7109375" style="36" customWidth="1"/>
    <col min="279" max="512" width="11.42578125" style="36"/>
    <col min="513" max="514" width="5.7109375" style="36" customWidth="1"/>
    <col min="515" max="515" width="60.7109375" style="36" customWidth="1"/>
    <col min="516" max="520" width="13.7109375" style="36" customWidth="1"/>
    <col min="521" max="528" width="14.140625" style="36" customWidth="1"/>
    <col min="529" max="532" width="0" style="36" hidden="1" customWidth="1"/>
    <col min="533" max="533" width="1" style="36" customWidth="1"/>
    <col min="534" max="534" width="30.7109375" style="36" customWidth="1"/>
    <col min="535" max="768" width="11.42578125" style="36"/>
    <col min="769" max="770" width="5.7109375" style="36" customWidth="1"/>
    <col min="771" max="771" width="60.7109375" style="36" customWidth="1"/>
    <col min="772" max="776" width="13.7109375" style="36" customWidth="1"/>
    <col min="777" max="784" width="14.140625" style="36" customWidth="1"/>
    <col min="785" max="788" width="0" style="36" hidden="1" customWidth="1"/>
    <col min="789" max="789" width="1" style="36" customWidth="1"/>
    <col min="790" max="790" width="30.7109375" style="36" customWidth="1"/>
    <col min="791" max="1024" width="11.42578125" style="36"/>
    <col min="1025" max="1026" width="5.7109375" style="36" customWidth="1"/>
    <col min="1027" max="1027" width="60.7109375" style="36" customWidth="1"/>
    <col min="1028" max="1032" width="13.7109375" style="36" customWidth="1"/>
    <col min="1033" max="1040" width="14.140625" style="36" customWidth="1"/>
    <col min="1041" max="1044" width="0" style="36" hidden="1" customWidth="1"/>
    <col min="1045" max="1045" width="1" style="36" customWidth="1"/>
    <col min="1046" max="1046" width="30.7109375" style="36" customWidth="1"/>
    <col min="1047" max="1280" width="11.42578125" style="36"/>
    <col min="1281" max="1282" width="5.7109375" style="36" customWidth="1"/>
    <col min="1283" max="1283" width="60.7109375" style="36" customWidth="1"/>
    <col min="1284" max="1288" width="13.7109375" style="36" customWidth="1"/>
    <col min="1289" max="1296" width="14.140625" style="36" customWidth="1"/>
    <col min="1297" max="1300" width="0" style="36" hidden="1" customWidth="1"/>
    <col min="1301" max="1301" width="1" style="36" customWidth="1"/>
    <col min="1302" max="1302" width="30.7109375" style="36" customWidth="1"/>
    <col min="1303" max="1536" width="11.42578125" style="36"/>
    <col min="1537" max="1538" width="5.7109375" style="36" customWidth="1"/>
    <col min="1539" max="1539" width="60.7109375" style="36" customWidth="1"/>
    <col min="1540" max="1544" width="13.7109375" style="36" customWidth="1"/>
    <col min="1545" max="1552" width="14.140625" style="36" customWidth="1"/>
    <col min="1553" max="1556" width="0" style="36" hidden="1" customWidth="1"/>
    <col min="1557" max="1557" width="1" style="36" customWidth="1"/>
    <col min="1558" max="1558" width="30.7109375" style="36" customWidth="1"/>
    <col min="1559" max="1792" width="11.42578125" style="36"/>
    <col min="1793" max="1794" width="5.7109375" style="36" customWidth="1"/>
    <col min="1795" max="1795" width="60.7109375" style="36" customWidth="1"/>
    <col min="1796" max="1800" width="13.7109375" style="36" customWidth="1"/>
    <col min="1801" max="1808" width="14.140625" style="36" customWidth="1"/>
    <col min="1809" max="1812" width="0" style="36" hidden="1" customWidth="1"/>
    <col min="1813" max="1813" width="1" style="36" customWidth="1"/>
    <col min="1814" max="1814" width="30.7109375" style="36" customWidth="1"/>
    <col min="1815" max="2048" width="11.42578125" style="36"/>
    <col min="2049" max="2050" width="5.7109375" style="36" customWidth="1"/>
    <col min="2051" max="2051" width="60.7109375" style="36" customWidth="1"/>
    <col min="2052" max="2056" width="13.7109375" style="36" customWidth="1"/>
    <col min="2057" max="2064" width="14.140625" style="36" customWidth="1"/>
    <col min="2065" max="2068" width="0" style="36" hidden="1" customWidth="1"/>
    <col min="2069" max="2069" width="1" style="36" customWidth="1"/>
    <col min="2070" max="2070" width="30.7109375" style="36" customWidth="1"/>
    <col min="2071" max="2304" width="11.42578125" style="36"/>
    <col min="2305" max="2306" width="5.7109375" style="36" customWidth="1"/>
    <col min="2307" max="2307" width="60.7109375" style="36" customWidth="1"/>
    <col min="2308" max="2312" width="13.7109375" style="36" customWidth="1"/>
    <col min="2313" max="2320" width="14.140625" style="36" customWidth="1"/>
    <col min="2321" max="2324" width="0" style="36" hidden="1" customWidth="1"/>
    <col min="2325" max="2325" width="1" style="36" customWidth="1"/>
    <col min="2326" max="2326" width="30.7109375" style="36" customWidth="1"/>
    <col min="2327" max="2560" width="11.42578125" style="36"/>
    <col min="2561" max="2562" width="5.7109375" style="36" customWidth="1"/>
    <col min="2563" max="2563" width="60.7109375" style="36" customWidth="1"/>
    <col min="2564" max="2568" width="13.7109375" style="36" customWidth="1"/>
    <col min="2569" max="2576" width="14.140625" style="36" customWidth="1"/>
    <col min="2577" max="2580" width="0" style="36" hidden="1" customWidth="1"/>
    <col min="2581" max="2581" width="1" style="36" customWidth="1"/>
    <col min="2582" max="2582" width="30.7109375" style="36" customWidth="1"/>
    <col min="2583" max="2816" width="11.42578125" style="36"/>
    <col min="2817" max="2818" width="5.7109375" style="36" customWidth="1"/>
    <col min="2819" max="2819" width="60.7109375" style="36" customWidth="1"/>
    <col min="2820" max="2824" width="13.7109375" style="36" customWidth="1"/>
    <col min="2825" max="2832" width="14.140625" style="36" customWidth="1"/>
    <col min="2833" max="2836" width="0" style="36" hidden="1" customWidth="1"/>
    <col min="2837" max="2837" width="1" style="36" customWidth="1"/>
    <col min="2838" max="2838" width="30.7109375" style="36" customWidth="1"/>
    <col min="2839" max="3072" width="11.42578125" style="36"/>
    <col min="3073" max="3074" width="5.7109375" style="36" customWidth="1"/>
    <col min="3075" max="3075" width="60.7109375" style="36" customWidth="1"/>
    <col min="3076" max="3080" width="13.7109375" style="36" customWidth="1"/>
    <col min="3081" max="3088" width="14.140625" style="36" customWidth="1"/>
    <col min="3089" max="3092" width="0" style="36" hidden="1" customWidth="1"/>
    <col min="3093" max="3093" width="1" style="36" customWidth="1"/>
    <col min="3094" max="3094" width="30.7109375" style="36" customWidth="1"/>
    <col min="3095" max="3328" width="11.42578125" style="36"/>
    <col min="3329" max="3330" width="5.7109375" style="36" customWidth="1"/>
    <col min="3331" max="3331" width="60.7109375" style="36" customWidth="1"/>
    <col min="3332" max="3336" width="13.7109375" style="36" customWidth="1"/>
    <col min="3337" max="3344" width="14.140625" style="36" customWidth="1"/>
    <col min="3345" max="3348" width="0" style="36" hidden="1" customWidth="1"/>
    <col min="3349" max="3349" width="1" style="36" customWidth="1"/>
    <col min="3350" max="3350" width="30.7109375" style="36" customWidth="1"/>
    <col min="3351" max="3584" width="11.42578125" style="36"/>
    <col min="3585" max="3586" width="5.7109375" style="36" customWidth="1"/>
    <col min="3587" max="3587" width="60.7109375" style="36" customWidth="1"/>
    <col min="3588" max="3592" width="13.7109375" style="36" customWidth="1"/>
    <col min="3593" max="3600" width="14.140625" style="36" customWidth="1"/>
    <col min="3601" max="3604" width="0" style="36" hidden="1" customWidth="1"/>
    <col min="3605" max="3605" width="1" style="36" customWidth="1"/>
    <col min="3606" max="3606" width="30.7109375" style="36" customWidth="1"/>
    <col min="3607" max="3840" width="11.42578125" style="36"/>
    <col min="3841" max="3842" width="5.7109375" style="36" customWidth="1"/>
    <col min="3843" max="3843" width="60.7109375" style="36" customWidth="1"/>
    <col min="3844" max="3848" width="13.7109375" style="36" customWidth="1"/>
    <col min="3849" max="3856" width="14.140625" style="36" customWidth="1"/>
    <col min="3857" max="3860" width="0" style="36" hidden="1" customWidth="1"/>
    <col min="3861" max="3861" width="1" style="36" customWidth="1"/>
    <col min="3862" max="3862" width="30.7109375" style="36" customWidth="1"/>
    <col min="3863" max="4096" width="11.42578125" style="36"/>
    <col min="4097" max="4098" width="5.7109375" style="36" customWidth="1"/>
    <col min="4099" max="4099" width="60.7109375" style="36" customWidth="1"/>
    <col min="4100" max="4104" width="13.7109375" style="36" customWidth="1"/>
    <col min="4105" max="4112" width="14.140625" style="36" customWidth="1"/>
    <col min="4113" max="4116" width="0" style="36" hidden="1" customWidth="1"/>
    <col min="4117" max="4117" width="1" style="36" customWidth="1"/>
    <col min="4118" max="4118" width="30.7109375" style="36" customWidth="1"/>
    <col min="4119" max="4352" width="11.42578125" style="36"/>
    <col min="4353" max="4354" width="5.7109375" style="36" customWidth="1"/>
    <col min="4355" max="4355" width="60.7109375" style="36" customWidth="1"/>
    <col min="4356" max="4360" width="13.7109375" style="36" customWidth="1"/>
    <col min="4361" max="4368" width="14.140625" style="36" customWidth="1"/>
    <col min="4369" max="4372" width="0" style="36" hidden="1" customWidth="1"/>
    <col min="4373" max="4373" width="1" style="36" customWidth="1"/>
    <col min="4374" max="4374" width="30.7109375" style="36" customWidth="1"/>
    <col min="4375" max="4608" width="11.42578125" style="36"/>
    <col min="4609" max="4610" width="5.7109375" style="36" customWidth="1"/>
    <col min="4611" max="4611" width="60.7109375" style="36" customWidth="1"/>
    <col min="4612" max="4616" width="13.7109375" style="36" customWidth="1"/>
    <col min="4617" max="4624" width="14.140625" style="36" customWidth="1"/>
    <col min="4625" max="4628" width="0" style="36" hidden="1" customWidth="1"/>
    <col min="4629" max="4629" width="1" style="36" customWidth="1"/>
    <col min="4630" max="4630" width="30.7109375" style="36" customWidth="1"/>
    <col min="4631" max="4864" width="11.42578125" style="36"/>
    <col min="4865" max="4866" width="5.7109375" style="36" customWidth="1"/>
    <col min="4867" max="4867" width="60.7109375" style="36" customWidth="1"/>
    <col min="4868" max="4872" width="13.7109375" style="36" customWidth="1"/>
    <col min="4873" max="4880" width="14.140625" style="36" customWidth="1"/>
    <col min="4881" max="4884" width="0" style="36" hidden="1" customWidth="1"/>
    <col min="4885" max="4885" width="1" style="36" customWidth="1"/>
    <col min="4886" max="4886" width="30.7109375" style="36" customWidth="1"/>
    <col min="4887" max="5120" width="11.42578125" style="36"/>
    <col min="5121" max="5122" width="5.7109375" style="36" customWidth="1"/>
    <col min="5123" max="5123" width="60.7109375" style="36" customWidth="1"/>
    <col min="5124" max="5128" width="13.7109375" style="36" customWidth="1"/>
    <col min="5129" max="5136" width="14.140625" style="36" customWidth="1"/>
    <col min="5137" max="5140" width="0" style="36" hidden="1" customWidth="1"/>
    <col min="5141" max="5141" width="1" style="36" customWidth="1"/>
    <col min="5142" max="5142" width="30.7109375" style="36" customWidth="1"/>
    <col min="5143" max="5376" width="11.42578125" style="36"/>
    <col min="5377" max="5378" width="5.7109375" style="36" customWidth="1"/>
    <col min="5379" max="5379" width="60.7109375" style="36" customWidth="1"/>
    <col min="5380" max="5384" width="13.7109375" style="36" customWidth="1"/>
    <col min="5385" max="5392" width="14.140625" style="36" customWidth="1"/>
    <col min="5393" max="5396" width="0" style="36" hidden="1" customWidth="1"/>
    <col min="5397" max="5397" width="1" style="36" customWidth="1"/>
    <col min="5398" max="5398" width="30.7109375" style="36" customWidth="1"/>
    <col min="5399" max="5632" width="11.42578125" style="36"/>
    <col min="5633" max="5634" width="5.7109375" style="36" customWidth="1"/>
    <col min="5635" max="5635" width="60.7109375" style="36" customWidth="1"/>
    <col min="5636" max="5640" width="13.7109375" style="36" customWidth="1"/>
    <col min="5641" max="5648" width="14.140625" style="36" customWidth="1"/>
    <col min="5649" max="5652" width="0" style="36" hidden="1" customWidth="1"/>
    <col min="5653" max="5653" width="1" style="36" customWidth="1"/>
    <col min="5654" max="5654" width="30.7109375" style="36" customWidth="1"/>
    <col min="5655" max="5888" width="11.42578125" style="36"/>
    <col min="5889" max="5890" width="5.7109375" style="36" customWidth="1"/>
    <col min="5891" max="5891" width="60.7109375" style="36" customWidth="1"/>
    <col min="5892" max="5896" width="13.7109375" style="36" customWidth="1"/>
    <col min="5897" max="5904" width="14.140625" style="36" customWidth="1"/>
    <col min="5905" max="5908" width="0" style="36" hidden="1" customWidth="1"/>
    <col min="5909" max="5909" width="1" style="36" customWidth="1"/>
    <col min="5910" max="5910" width="30.7109375" style="36" customWidth="1"/>
    <col min="5911" max="6144" width="11.42578125" style="36"/>
    <col min="6145" max="6146" width="5.7109375" style="36" customWidth="1"/>
    <col min="6147" max="6147" width="60.7109375" style="36" customWidth="1"/>
    <col min="6148" max="6152" width="13.7109375" style="36" customWidth="1"/>
    <col min="6153" max="6160" width="14.140625" style="36" customWidth="1"/>
    <col min="6161" max="6164" width="0" style="36" hidden="1" customWidth="1"/>
    <col min="6165" max="6165" width="1" style="36" customWidth="1"/>
    <col min="6166" max="6166" width="30.7109375" style="36" customWidth="1"/>
    <col min="6167" max="6400" width="11.42578125" style="36"/>
    <col min="6401" max="6402" width="5.7109375" style="36" customWidth="1"/>
    <col min="6403" max="6403" width="60.7109375" style="36" customWidth="1"/>
    <col min="6404" max="6408" width="13.7109375" style="36" customWidth="1"/>
    <col min="6409" max="6416" width="14.140625" style="36" customWidth="1"/>
    <col min="6417" max="6420" width="0" style="36" hidden="1" customWidth="1"/>
    <col min="6421" max="6421" width="1" style="36" customWidth="1"/>
    <col min="6422" max="6422" width="30.7109375" style="36" customWidth="1"/>
    <col min="6423" max="6656" width="11.42578125" style="36"/>
    <col min="6657" max="6658" width="5.7109375" style="36" customWidth="1"/>
    <col min="6659" max="6659" width="60.7109375" style="36" customWidth="1"/>
    <col min="6660" max="6664" width="13.7109375" style="36" customWidth="1"/>
    <col min="6665" max="6672" width="14.140625" style="36" customWidth="1"/>
    <col min="6673" max="6676" width="0" style="36" hidden="1" customWidth="1"/>
    <col min="6677" max="6677" width="1" style="36" customWidth="1"/>
    <col min="6678" max="6678" width="30.7109375" style="36" customWidth="1"/>
    <col min="6679" max="6912" width="11.42578125" style="36"/>
    <col min="6913" max="6914" width="5.7109375" style="36" customWidth="1"/>
    <col min="6915" max="6915" width="60.7109375" style="36" customWidth="1"/>
    <col min="6916" max="6920" width="13.7109375" style="36" customWidth="1"/>
    <col min="6921" max="6928" width="14.140625" style="36" customWidth="1"/>
    <col min="6929" max="6932" width="0" style="36" hidden="1" customWidth="1"/>
    <col min="6933" max="6933" width="1" style="36" customWidth="1"/>
    <col min="6934" max="6934" width="30.7109375" style="36" customWidth="1"/>
    <col min="6935" max="7168" width="11.42578125" style="36"/>
    <col min="7169" max="7170" width="5.7109375" style="36" customWidth="1"/>
    <col min="7171" max="7171" width="60.7109375" style="36" customWidth="1"/>
    <col min="7172" max="7176" width="13.7109375" style="36" customWidth="1"/>
    <col min="7177" max="7184" width="14.140625" style="36" customWidth="1"/>
    <col min="7185" max="7188" width="0" style="36" hidden="1" customWidth="1"/>
    <col min="7189" max="7189" width="1" style="36" customWidth="1"/>
    <col min="7190" max="7190" width="30.7109375" style="36" customWidth="1"/>
    <col min="7191" max="7424" width="11.42578125" style="36"/>
    <col min="7425" max="7426" width="5.7109375" style="36" customWidth="1"/>
    <col min="7427" max="7427" width="60.7109375" style="36" customWidth="1"/>
    <col min="7428" max="7432" width="13.7109375" style="36" customWidth="1"/>
    <col min="7433" max="7440" width="14.140625" style="36" customWidth="1"/>
    <col min="7441" max="7444" width="0" style="36" hidden="1" customWidth="1"/>
    <col min="7445" max="7445" width="1" style="36" customWidth="1"/>
    <col min="7446" max="7446" width="30.7109375" style="36" customWidth="1"/>
    <col min="7447" max="7680" width="11.42578125" style="36"/>
    <col min="7681" max="7682" width="5.7109375" style="36" customWidth="1"/>
    <col min="7683" max="7683" width="60.7109375" style="36" customWidth="1"/>
    <col min="7684" max="7688" width="13.7109375" style="36" customWidth="1"/>
    <col min="7689" max="7696" width="14.140625" style="36" customWidth="1"/>
    <col min="7697" max="7700" width="0" style="36" hidden="1" customWidth="1"/>
    <col min="7701" max="7701" width="1" style="36" customWidth="1"/>
    <col min="7702" max="7702" width="30.7109375" style="36" customWidth="1"/>
    <col min="7703" max="7936" width="11.42578125" style="36"/>
    <col min="7937" max="7938" width="5.7109375" style="36" customWidth="1"/>
    <col min="7939" max="7939" width="60.7109375" style="36" customWidth="1"/>
    <col min="7940" max="7944" width="13.7109375" style="36" customWidth="1"/>
    <col min="7945" max="7952" width="14.140625" style="36" customWidth="1"/>
    <col min="7953" max="7956" width="0" style="36" hidden="1" customWidth="1"/>
    <col min="7957" max="7957" width="1" style="36" customWidth="1"/>
    <col min="7958" max="7958" width="30.7109375" style="36" customWidth="1"/>
    <col min="7959" max="8192" width="11.42578125" style="36"/>
    <col min="8193" max="8194" width="5.7109375" style="36" customWidth="1"/>
    <col min="8195" max="8195" width="60.7109375" style="36" customWidth="1"/>
    <col min="8196" max="8200" width="13.7109375" style="36" customWidth="1"/>
    <col min="8201" max="8208" width="14.140625" style="36" customWidth="1"/>
    <col min="8209" max="8212" width="0" style="36" hidden="1" customWidth="1"/>
    <col min="8213" max="8213" width="1" style="36" customWidth="1"/>
    <col min="8214" max="8214" width="30.7109375" style="36" customWidth="1"/>
    <col min="8215" max="8448" width="11.42578125" style="36"/>
    <col min="8449" max="8450" width="5.7109375" style="36" customWidth="1"/>
    <col min="8451" max="8451" width="60.7109375" style="36" customWidth="1"/>
    <col min="8452" max="8456" width="13.7109375" style="36" customWidth="1"/>
    <col min="8457" max="8464" width="14.140625" style="36" customWidth="1"/>
    <col min="8465" max="8468" width="0" style="36" hidden="1" customWidth="1"/>
    <col min="8469" max="8469" width="1" style="36" customWidth="1"/>
    <col min="8470" max="8470" width="30.7109375" style="36" customWidth="1"/>
    <col min="8471" max="8704" width="11.42578125" style="36"/>
    <col min="8705" max="8706" width="5.7109375" style="36" customWidth="1"/>
    <col min="8707" max="8707" width="60.7109375" style="36" customWidth="1"/>
    <col min="8708" max="8712" width="13.7109375" style="36" customWidth="1"/>
    <col min="8713" max="8720" width="14.140625" style="36" customWidth="1"/>
    <col min="8721" max="8724" width="0" style="36" hidden="1" customWidth="1"/>
    <col min="8725" max="8725" width="1" style="36" customWidth="1"/>
    <col min="8726" max="8726" width="30.7109375" style="36" customWidth="1"/>
    <col min="8727" max="8960" width="11.42578125" style="36"/>
    <col min="8961" max="8962" width="5.7109375" style="36" customWidth="1"/>
    <col min="8963" max="8963" width="60.7109375" style="36" customWidth="1"/>
    <col min="8964" max="8968" width="13.7109375" style="36" customWidth="1"/>
    <col min="8969" max="8976" width="14.140625" style="36" customWidth="1"/>
    <col min="8977" max="8980" width="0" style="36" hidden="1" customWidth="1"/>
    <col min="8981" max="8981" width="1" style="36" customWidth="1"/>
    <col min="8982" max="8982" width="30.7109375" style="36" customWidth="1"/>
    <col min="8983" max="9216" width="11.42578125" style="36"/>
    <col min="9217" max="9218" width="5.7109375" style="36" customWidth="1"/>
    <col min="9219" max="9219" width="60.7109375" style="36" customWidth="1"/>
    <col min="9220" max="9224" width="13.7109375" style="36" customWidth="1"/>
    <col min="9225" max="9232" width="14.140625" style="36" customWidth="1"/>
    <col min="9233" max="9236" width="0" style="36" hidden="1" customWidth="1"/>
    <col min="9237" max="9237" width="1" style="36" customWidth="1"/>
    <col min="9238" max="9238" width="30.7109375" style="36" customWidth="1"/>
    <col min="9239" max="9472" width="11.42578125" style="36"/>
    <col min="9473" max="9474" width="5.7109375" style="36" customWidth="1"/>
    <col min="9475" max="9475" width="60.7109375" style="36" customWidth="1"/>
    <col min="9476" max="9480" width="13.7109375" style="36" customWidth="1"/>
    <col min="9481" max="9488" width="14.140625" style="36" customWidth="1"/>
    <col min="9489" max="9492" width="0" style="36" hidden="1" customWidth="1"/>
    <col min="9493" max="9493" width="1" style="36" customWidth="1"/>
    <col min="9494" max="9494" width="30.7109375" style="36" customWidth="1"/>
    <col min="9495" max="9728" width="11.42578125" style="36"/>
    <col min="9729" max="9730" width="5.7109375" style="36" customWidth="1"/>
    <col min="9731" max="9731" width="60.7109375" style="36" customWidth="1"/>
    <col min="9732" max="9736" width="13.7109375" style="36" customWidth="1"/>
    <col min="9737" max="9744" width="14.140625" style="36" customWidth="1"/>
    <col min="9745" max="9748" width="0" style="36" hidden="1" customWidth="1"/>
    <col min="9749" max="9749" width="1" style="36" customWidth="1"/>
    <col min="9750" max="9750" width="30.7109375" style="36" customWidth="1"/>
    <col min="9751" max="9984" width="11.42578125" style="36"/>
    <col min="9985" max="9986" width="5.7109375" style="36" customWidth="1"/>
    <col min="9987" max="9987" width="60.7109375" style="36" customWidth="1"/>
    <col min="9988" max="9992" width="13.7109375" style="36" customWidth="1"/>
    <col min="9993" max="10000" width="14.140625" style="36" customWidth="1"/>
    <col min="10001" max="10004" width="0" style="36" hidden="1" customWidth="1"/>
    <col min="10005" max="10005" width="1" style="36" customWidth="1"/>
    <col min="10006" max="10006" width="30.7109375" style="36" customWidth="1"/>
    <col min="10007" max="10240" width="11.42578125" style="36"/>
    <col min="10241" max="10242" width="5.7109375" style="36" customWidth="1"/>
    <col min="10243" max="10243" width="60.7109375" style="36" customWidth="1"/>
    <col min="10244" max="10248" width="13.7109375" style="36" customWidth="1"/>
    <col min="10249" max="10256" width="14.140625" style="36" customWidth="1"/>
    <col min="10257" max="10260" width="0" style="36" hidden="1" customWidth="1"/>
    <col min="10261" max="10261" width="1" style="36" customWidth="1"/>
    <col min="10262" max="10262" width="30.7109375" style="36" customWidth="1"/>
    <col min="10263" max="10496" width="11.42578125" style="36"/>
    <col min="10497" max="10498" width="5.7109375" style="36" customWidth="1"/>
    <col min="10499" max="10499" width="60.7109375" style="36" customWidth="1"/>
    <col min="10500" max="10504" width="13.7109375" style="36" customWidth="1"/>
    <col min="10505" max="10512" width="14.140625" style="36" customWidth="1"/>
    <col min="10513" max="10516" width="0" style="36" hidden="1" customWidth="1"/>
    <col min="10517" max="10517" width="1" style="36" customWidth="1"/>
    <col min="10518" max="10518" width="30.7109375" style="36" customWidth="1"/>
    <col min="10519" max="10752" width="11.42578125" style="36"/>
    <col min="10753" max="10754" width="5.7109375" style="36" customWidth="1"/>
    <col min="10755" max="10755" width="60.7109375" style="36" customWidth="1"/>
    <col min="10756" max="10760" width="13.7109375" style="36" customWidth="1"/>
    <col min="10761" max="10768" width="14.140625" style="36" customWidth="1"/>
    <col min="10769" max="10772" width="0" style="36" hidden="1" customWidth="1"/>
    <col min="10773" max="10773" width="1" style="36" customWidth="1"/>
    <col min="10774" max="10774" width="30.7109375" style="36" customWidth="1"/>
    <col min="10775" max="11008" width="11.42578125" style="36"/>
    <col min="11009" max="11010" width="5.7109375" style="36" customWidth="1"/>
    <col min="11011" max="11011" width="60.7109375" style="36" customWidth="1"/>
    <col min="11012" max="11016" width="13.7109375" style="36" customWidth="1"/>
    <col min="11017" max="11024" width="14.140625" style="36" customWidth="1"/>
    <col min="11025" max="11028" width="0" style="36" hidden="1" customWidth="1"/>
    <col min="11029" max="11029" width="1" style="36" customWidth="1"/>
    <col min="11030" max="11030" width="30.7109375" style="36" customWidth="1"/>
    <col min="11031" max="11264" width="11.42578125" style="36"/>
    <col min="11265" max="11266" width="5.7109375" style="36" customWidth="1"/>
    <col min="11267" max="11267" width="60.7109375" style="36" customWidth="1"/>
    <col min="11268" max="11272" width="13.7109375" style="36" customWidth="1"/>
    <col min="11273" max="11280" width="14.140625" style="36" customWidth="1"/>
    <col min="11281" max="11284" width="0" style="36" hidden="1" customWidth="1"/>
    <col min="11285" max="11285" width="1" style="36" customWidth="1"/>
    <col min="11286" max="11286" width="30.7109375" style="36" customWidth="1"/>
    <col min="11287" max="11520" width="11.42578125" style="36"/>
    <col min="11521" max="11522" width="5.7109375" style="36" customWidth="1"/>
    <col min="11523" max="11523" width="60.7109375" style="36" customWidth="1"/>
    <col min="11524" max="11528" width="13.7109375" style="36" customWidth="1"/>
    <col min="11529" max="11536" width="14.140625" style="36" customWidth="1"/>
    <col min="11537" max="11540" width="0" style="36" hidden="1" customWidth="1"/>
    <col min="11541" max="11541" width="1" style="36" customWidth="1"/>
    <col min="11542" max="11542" width="30.7109375" style="36" customWidth="1"/>
    <col min="11543" max="11776" width="11.42578125" style="36"/>
    <col min="11777" max="11778" width="5.7109375" style="36" customWidth="1"/>
    <col min="11779" max="11779" width="60.7109375" style="36" customWidth="1"/>
    <col min="11780" max="11784" width="13.7109375" style="36" customWidth="1"/>
    <col min="11785" max="11792" width="14.140625" style="36" customWidth="1"/>
    <col min="11793" max="11796" width="0" style="36" hidden="1" customWidth="1"/>
    <col min="11797" max="11797" width="1" style="36" customWidth="1"/>
    <col min="11798" max="11798" width="30.7109375" style="36" customWidth="1"/>
    <col min="11799" max="12032" width="11.42578125" style="36"/>
    <col min="12033" max="12034" width="5.7109375" style="36" customWidth="1"/>
    <col min="12035" max="12035" width="60.7109375" style="36" customWidth="1"/>
    <col min="12036" max="12040" width="13.7109375" style="36" customWidth="1"/>
    <col min="12041" max="12048" width="14.140625" style="36" customWidth="1"/>
    <col min="12049" max="12052" width="0" style="36" hidden="1" customWidth="1"/>
    <col min="12053" max="12053" width="1" style="36" customWidth="1"/>
    <col min="12054" max="12054" width="30.7109375" style="36" customWidth="1"/>
    <col min="12055" max="12288" width="11.42578125" style="36"/>
    <col min="12289" max="12290" width="5.7109375" style="36" customWidth="1"/>
    <col min="12291" max="12291" width="60.7109375" style="36" customWidth="1"/>
    <col min="12292" max="12296" width="13.7109375" style="36" customWidth="1"/>
    <col min="12297" max="12304" width="14.140625" style="36" customWidth="1"/>
    <col min="12305" max="12308" width="0" style="36" hidden="1" customWidth="1"/>
    <col min="12309" max="12309" width="1" style="36" customWidth="1"/>
    <col min="12310" max="12310" width="30.7109375" style="36" customWidth="1"/>
    <col min="12311" max="12544" width="11.42578125" style="36"/>
    <col min="12545" max="12546" width="5.7109375" style="36" customWidth="1"/>
    <col min="12547" max="12547" width="60.7109375" style="36" customWidth="1"/>
    <col min="12548" max="12552" width="13.7109375" style="36" customWidth="1"/>
    <col min="12553" max="12560" width="14.140625" style="36" customWidth="1"/>
    <col min="12561" max="12564" width="0" style="36" hidden="1" customWidth="1"/>
    <col min="12565" max="12565" width="1" style="36" customWidth="1"/>
    <col min="12566" max="12566" width="30.7109375" style="36" customWidth="1"/>
    <col min="12567" max="12800" width="11.42578125" style="36"/>
    <col min="12801" max="12802" width="5.7109375" style="36" customWidth="1"/>
    <col min="12803" max="12803" width="60.7109375" style="36" customWidth="1"/>
    <col min="12804" max="12808" width="13.7109375" style="36" customWidth="1"/>
    <col min="12809" max="12816" width="14.140625" style="36" customWidth="1"/>
    <col min="12817" max="12820" width="0" style="36" hidden="1" customWidth="1"/>
    <col min="12821" max="12821" width="1" style="36" customWidth="1"/>
    <col min="12822" max="12822" width="30.7109375" style="36" customWidth="1"/>
    <col min="12823" max="13056" width="11.42578125" style="36"/>
    <col min="13057" max="13058" width="5.7109375" style="36" customWidth="1"/>
    <col min="13059" max="13059" width="60.7109375" style="36" customWidth="1"/>
    <col min="13060" max="13064" width="13.7109375" style="36" customWidth="1"/>
    <col min="13065" max="13072" width="14.140625" style="36" customWidth="1"/>
    <col min="13073" max="13076" width="0" style="36" hidden="1" customWidth="1"/>
    <col min="13077" max="13077" width="1" style="36" customWidth="1"/>
    <col min="13078" max="13078" width="30.7109375" style="36" customWidth="1"/>
    <col min="13079" max="13312" width="11.42578125" style="36"/>
    <col min="13313" max="13314" width="5.7109375" style="36" customWidth="1"/>
    <col min="13315" max="13315" width="60.7109375" style="36" customWidth="1"/>
    <col min="13316" max="13320" width="13.7109375" style="36" customWidth="1"/>
    <col min="13321" max="13328" width="14.140625" style="36" customWidth="1"/>
    <col min="13329" max="13332" width="0" style="36" hidden="1" customWidth="1"/>
    <col min="13333" max="13333" width="1" style="36" customWidth="1"/>
    <col min="13334" max="13334" width="30.7109375" style="36" customWidth="1"/>
    <col min="13335" max="13568" width="11.42578125" style="36"/>
    <col min="13569" max="13570" width="5.7109375" style="36" customWidth="1"/>
    <col min="13571" max="13571" width="60.7109375" style="36" customWidth="1"/>
    <col min="13572" max="13576" width="13.7109375" style="36" customWidth="1"/>
    <col min="13577" max="13584" width="14.140625" style="36" customWidth="1"/>
    <col min="13585" max="13588" width="0" style="36" hidden="1" customWidth="1"/>
    <col min="13589" max="13589" width="1" style="36" customWidth="1"/>
    <col min="13590" max="13590" width="30.7109375" style="36" customWidth="1"/>
    <col min="13591" max="13824" width="11.42578125" style="36"/>
    <col min="13825" max="13826" width="5.7109375" style="36" customWidth="1"/>
    <col min="13827" max="13827" width="60.7109375" style="36" customWidth="1"/>
    <col min="13828" max="13832" width="13.7109375" style="36" customWidth="1"/>
    <col min="13833" max="13840" width="14.140625" style="36" customWidth="1"/>
    <col min="13841" max="13844" width="0" style="36" hidden="1" customWidth="1"/>
    <col min="13845" max="13845" width="1" style="36" customWidth="1"/>
    <col min="13846" max="13846" width="30.7109375" style="36" customWidth="1"/>
    <col min="13847" max="14080" width="11.42578125" style="36"/>
    <col min="14081" max="14082" width="5.7109375" style="36" customWidth="1"/>
    <col min="14083" max="14083" width="60.7109375" style="36" customWidth="1"/>
    <col min="14084" max="14088" width="13.7109375" style="36" customWidth="1"/>
    <col min="14089" max="14096" width="14.140625" style="36" customWidth="1"/>
    <col min="14097" max="14100" width="0" style="36" hidden="1" customWidth="1"/>
    <col min="14101" max="14101" width="1" style="36" customWidth="1"/>
    <col min="14102" max="14102" width="30.7109375" style="36" customWidth="1"/>
    <col min="14103" max="14336" width="11.42578125" style="36"/>
    <col min="14337" max="14338" width="5.7109375" style="36" customWidth="1"/>
    <col min="14339" max="14339" width="60.7109375" style="36" customWidth="1"/>
    <col min="14340" max="14344" width="13.7109375" style="36" customWidth="1"/>
    <col min="14345" max="14352" width="14.140625" style="36" customWidth="1"/>
    <col min="14353" max="14356" width="0" style="36" hidden="1" customWidth="1"/>
    <col min="14357" max="14357" width="1" style="36" customWidth="1"/>
    <col min="14358" max="14358" width="30.7109375" style="36" customWidth="1"/>
    <col min="14359" max="14592" width="11.42578125" style="36"/>
    <col min="14593" max="14594" width="5.7109375" style="36" customWidth="1"/>
    <col min="14595" max="14595" width="60.7109375" style="36" customWidth="1"/>
    <col min="14596" max="14600" width="13.7109375" style="36" customWidth="1"/>
    <col min="14601" max="14608" width="14.140625" style="36" customWidth="1"/>
    <col min="14609" max="14612" width="0" style="36" hidden="1" customWidth="1"/>
    <col min="14613" max="14613" width="1" style="36" customWidth="1"/>
    <col min="14614" max="14614" width="30.7109375" style="36" customWidth="1"/>
    <col min="14615" max="14848" width="11.42578125" style="36"/>
    <col min="14849" max="14850" width="5.7109375" style="36" customWidth="1"/>
    <col min="14851" max="14851" width="60.7109375" style="36" customWidth="1"/>
    <col min="14852" max="14856" width="13.7109375" style="36" customWidth="1"/>
    <col min="14857" max="14864" width="14.140625" style="36" customWidth="1"/>
    <col min="14865" max="14868" width="0" style="36" hidden="1" customWidth="1"/>
    <col min="14869" max="14869" width="1" style="36" customWidth="1"/>
    <col min="14870" max="14870" width="30.7109375" style="36" customWidth="1"/>
    <col min="14871" max="15104" width="11.42578125" style="36"/>
    <col min="15105" max="15106" width="5.7109375" style="36" customWidth="1"/>
    <col min="15107" max="15107" width="60.7109375" style="36" customWidth="1"/>
    <col min="15108" max="15112" width="13.7109375" style="36" customWidth="1"/>
    <col min="15113" max="15120" width="14.140625" style="36" customWidth="1"/>
    <col min="15121" max="15124" width="0" style="36" hidden="1" customWidth="1"/>
    <col min="15125" max="15125" width="1" style="36" customWidth="1"/>
    <col min="15126" max="15126" width="30.7109375" style="36" customWidth="1"/>
    <col min="15127" max="15360" width="11.42578125" style="36"/>
    <col min="15361" max="15362" width="5.7109375" style="36" customWidth="1"/>
    <col min="15363" max="15363" width="60.7109375" style="36" customWidth="1"/>
    <col min="15364" max="15368" width="13.7109375" style="36" customWidth="1"/>
    <col min="15369" max="15376" width="14.140625" style="36" customWidth="1"/>
    <col min="15377" max="15380" width="0" style="36" hidden="1" customWidth="1"/>
    <col min="15381" max="15381" width="1" style="36" customWidth="1"/>
    <col min="15382" max="15382" width="30.7109375" style="36" customWidth="1"/>
    <col min="15383" max="15616" width="11.42578125" style="36"/>
    <col min="15617" max="15618" width="5.7109375" style="36" customWidth="1"/>
    <col min="15619" max="15619" width="60.7109375" style="36" customWidth="1"/>
    <col min="15620" max="15624" width="13.7109375" style="36" customWidth="1"/>
    <col min="15625" max="15632" width="14.140625" style="36" customWidth="1"/>
    <col min="15633" max="15636" width="0" style="36" hidden="1" customWidth="1"/>
    <col min="15637" max="15637" width="1" style="36" customWidth="1"/>
    <col min="15638" max="15638" width="30.7109375" style="36" customWidth="1"/>
    <col min="15639" max="15872" width="11.42578125" style="36"/>
    <col min="15873" max="15874" width="5.7109375" style="36" customWidth="1"/>
    <col min="15875" max="15875" width="60.7109375" style="36" customWidth="1"/>
    <col min="15876" max="15880" width="13.7109375" style="36" customWidth="1"/>
    <col min="15881" max="15888" width="14.140625" style="36" customWidth="1"/>
    <col min="15889" max="15892" width="0" style="36" hidden="1" customWidth="1"/>
    <col min="15893" max="15893" width="1" style="36" customWidth="1"/>
    <col min="15894" max="15894" width="30.7109375" style="36" customWidth="1"/>
    <col min="15895" max="16128" width="11.42578125" style="36"/>
    <col min="16129" max="16130" width="5.7109375" style="36" customWidth="1"/>
    <col min="16131" max="16131" width="60.7109375" style="36" customWidth="1"/>
    <col min="16132" max="16136" width="13.7109375" style="36" customWidth="1"/>
    <col min="16137" max="16144" width="14.140625" style="36" customWidth="1"/>
    <col min="16145" max="16148" width="0" style="36" hidden="1" customWidth="1"/>
    <col min="16149" max="16149" width="1" style="36" customWidth="1"/>
    <col min="16150" max="16150" width="30.7109375" style="36" customWidth="1"/>
    <col min="16151" max="16384" width="11.42578125" style="36"/>
  </cols>
  <sheetData>
    <row r="1" spans="1:24" s="4" customFormat="1" ht="12.75" customHeight="1">
      <c r="A1" s="212" t="s">
        <v>199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4" s="4" customFormat="1" ht="12.75" customHeight="1">
      <c r="A2" s="212" t="s">
        <v>105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4" ht="12.75" customHeight="1"/>
    <row r="4" spans="1:24" ht="12.75" customHeight="1">
      <c r="A4" s="40" t="s">
        <v>143</v>
      </c>
    </row>
    <row r="5" spans="1:24" ht="12.75" customHeight="1">
      <c r="A5" s="40" t="s">
        <v>145</v>
      </c>
    </row>
    <row r="6" spans="1:24" ht="12.75" customHeight="1">
      <c r="A6" s="40"/>
    </row>
    <row r="7" spans="1:24" ht="12.75" customHeight="1" thickBot="1"/>
    <row r="8" spans="1:24" s="4" customFormat="1" ht="12.75" customHeight="1">
      <c r="A8" s="216" t="s">
        <v>47</v>
      </c>
      <c r="B8" s="217"/>
      <c r="C8" s="220" t="s">
        <v>7</v>
      </c>
      <c r="D8" s="222" t="s">
        <v>5</v>
      </c>
      <c r="E8" s="46" t="s">
        <v>6</v>
      </c>
      <c r="F8" s="46" t="s">
        <v>48</v>
      </c>
      <c r="G8" s="46" t="s">
        <v>68</v>
      </c>
      <c r="H8" s="52" t="s">
        <v>69</v>
      </c>
      <c r="I8" s="50" t="s">
        <v>6</v>
      </c>
      <c r="J8" s="46" t="s">
        <v>48</v>
      </c>
      <c r="K8" s="46" t="s">
        <v>68</v>
      </c>
      <c r="L8" s="47" t="s">
        <v>69</v>
      </c>
      <c r="M8" s="46" t="s">
        <v>6</v>
      </c>
      <c r="N8" s="46" t="s">
        <v>48</v>
      </c>
      <c r="O8" s="46" t="s">
        <v>68</v>
      </c>
      <c r="P8" s="46" t="s">
        <v>69</v>
      </c>
      <c r="Q8" s="46" t="s">
        <v>6</v>
      </c>
      <c r="R8" s="46" t="s">
        <v>48</v>
      </c>
      <c r="S8" s="46" t="s">
        <v>68</v>
      </c>
      <c r="T8" s="16" t="s">
        <v>69</v>
      </c>
      <c r="U8" s="1"/>
      <c r="V8" s="224" t="s">
        <v>32</v>
      </c>
    </row>
    <row r="9" spans="1:24" s="4" customFormat="1" ht="12.75" customHeight="1" thickBot="1">
      <c r="A9" s="218"/>
      <c r="B9" s="219"/>
      <c r="C9" s="221"/>
      <c r="D9" s="223"/>
      <c r="E9" s="48" t="s">
        <v>180</v>
      </c>
      <c r="F9" s="48" t="s">
        <v>70</v>
      </c>
      <c r="G9" s="48" t="s">
        <v>180</v>
      </c>
      <c r="H9" s="51" t="s">
        <v>71</v>
      </c>
      <c r="I9" s="49" t="s">
        <v>181</v>
      </c>
      <c r="J9" s="48" t="s">
        <v>72</v>
      </c>
      <c r="K9" s="49" t="s">
        <v>181</v>
      </c>
      <c r="L9" s="49" t="s">
        <v>71</v>
      </c>
      <c r="M9" s="48" t="s">
        <v>182</v>
      </c>
      <c r="N9" s="48" t="s">
        <v>73</v>
      </c>
      <c r="O9" s="48" t="s">
        <v>182</v>
      </c>
      <c r="P9" s="49" t="s">
        <v>71</v>
      </c>
      <c r="Q9" s="48" t="s">
        <v>183</v>
      </c>
      <c r="R9" s="48" t="s">
        <v>74</v>
      </c>
      <c r="S9" s="48" t="s">
        <v>183</v>
      </c>
      <c r="T9" s="17" t="s">
        <v>71</v>
      </c>
      <c r="U9" s="1"/>
      <c r="V9" s="225"/>
    </row>
    <row r="10" spans="1:24" ht="14.1" customHeight="1">
      <c r="A10" s="98"/>
      <c r="B10" s="99"/>
      <c r="C10" s="100"/>
      <c r="D10" s="30"/>
      <c r="E10" s="30"/>
      <c r="F10" s="45"/>
      <c r="G10" s="45"/>
      <c r="H10" s="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101"/>
      <c r="V10" s="102"/>
    </row>
    <row r="11" spans="1:24" ht="14.1" customHeight="1">
      <c r="A11" s="32">
        <v>3</v>
      </c>
      <c r="B11" s="33"/>
      <c r="C11" s="37" t="s">
        <v>106</v>
      </c>
      <c r="D11" s="22">
        <v>1966044</v>
      </c>
      <c r="E11" s="22">
        <v>1966044</v>
      </c>
      <c r="F11" s="63">
        <v>6000</v>
      </c>
      <c r="G11" s="63">
        <v>6000</v>
      </c>
      <c r="H11" s="31">
        <f t="shared" ref="H11:H14" si="0">G11/E11</f>
        <v>3.0518136928776771E-3</v>
      </c>
      <c r="I11" s="22">
        <v>1943044</v>
      </c>
      <c r="J11" s="63">
        <f t="shared" ref="J11:J14" si="1">+K11-G11</f>
        <v>704046</v>
      </c>
      <c r="K11" s="63">
        <v>710046</v>
      </c>
      <c r="L11" s="15">
        <f t="shared" ref="L11:L14" si="2">+K11/I11</f>
        <v>0.36542970720168971</v>
      </c>
      <c r="M11" s="22">
        <v>1943044</v>
      </c>
      <c r="N11" s="63">
        <f>+O11-K11</f>
        <v>1194566</v>
      </c>
      <c r="O11" s="63">
        <v>1904612</v>
      </c>
      <c r="P11" s="15">
        <f>+O11/M11</f>
        <v>0.98022072583019226</v>
      </c>
      <c r="Q11" s="22"/>
      <c r="R11" s="63">
        <f t="shared" ref="R11:R14" si="3">+S11-O11</f>
        <v>-1904612</v>
      </c>
      <c r="S11" s="63"/>
      <c r="T11" s="31" t="e">
        <f t="shared" ref="T11:T14" si="4">+S11/Q11</f>
        <v>#DIV/0!</v>
      </c>
      <c r="V11" s="109"/>
    </row>
    <row r="12" spans="1:24" ht="14.1" customHeight="1">
      <c r="A12" s="32">
        <v>3</v>
      </c>
      <c r="B12" s="33"/>
      <c r="C12" s="37" t="s">
        <v>107</v>
      </c>
      <c r="D12" s="42">
        <v>332932</v>
      </c>
      <c r="E12" s="42">
        <v>332932</v>
      </c>
      <c r="F12" s="54">
        <v>0</v>
      </c>
      <c r="G12" s="54">
        <v>0</v>
      </c>
      <c r="H12" s="115">
        <f t="shared" si="0"/>
        <v>0</v>
      </c>
      <c r="I12" s="42">
        <v>332932</v>
      </c>
      <c r="J12" s="54">
        <f t="shared" si="1"/>
        <v>123185</v>
      </c>
      <c r="K12" s="54">
        <v>123185</v>
      </c>
      <c r="L12" s="116">
        <f t="shared" si="2"/>
        <v>0.37000048057861668</v>
      </c>
      <c r="M12" s="42">
        <v>332932</v>
      </c>
      <c r="N12" s="63">
        <f>+O12-K12</f>
        <v>209747</v>
      </c>
      <c r="O12" s="63">
        <v>332932</v>
      </c>
      <c r="P12" s="15">
        <f>+O12/M12</f>
        <v>1</v>
      </c>
      <c r="Q12" s="42"/>
      <c r="R12" s="63">
        <f t="shared" si="3"/>
        <v>-332932</v>
      </c>
      <c r="S12" s="63"/>
      <c r="T12" s="31" t="e">
        <f t="shared" si="4"/>
        <v>#DIV/0!</v>
      </c>
      <c r="V12" s="117"/>
    </row>
    <row r="13" spans="1:24" ht="14.1" customHeight="1">
      <c r="A13" s="32"/>
      <c r="B13" s="33" t="s">
        <v>0</v>
      </c>
      <c r="C13" s="37" t="s">
        <v>169</v>
      </c>
      <c r="D13" s="64">
        <v>2219544</v>
      </c>
      <c r="E13" s="64">
        <v>2219544</v>
      </c>
      <c r="F13" s="201">
        <v>0</v>
      </c>
      <c r="G13" s="201">
        <v>0</v>
      </c>
      <c r="H13" s="31">
        <f t="shared" si="0"/>
        <v>0</v>
      </c>
      <c r="I13" s="64">
        <v>2219544</v>
      </c>
      <c r="J13" s="63">
        <f t="shared" si="1"/>
        <v>698046</v>
      </c>
      <c r="K13" s="204">
        <v>698046</v>
      </c>
      <c r="L13" s="15">
        <f t="shared" si="2"/>
        <v>0.31449973508071927</v>
      </c>
      <c r="M13" s="64">
        <v>2219544</v>
      </c>
      <c r="N13" s="63">
        <f>+O13-K13</f>
        <v>1521498</v>
      </c>
      <c r="O13" s="64">
        <v>2219544</v>
      </c>
      <c r="P13" s="15">
        <f t="shared" ref="P13:P14" si="5">+O13/M13</f>
        <v>1</v>
      </c>
      <c r="Q13" s="64"/>
      <c r="R13" s="63">
        <f t="shared" si="3"/>
        <v>-2219544</v>
      </c>
      <c r="S13" s="201"/>
      <c r="T13" s="31" t="e">
        <f t="shared" si="4"/>
        <v>#DIV/0!</v>
      </c>
      <c r="V13" s="109"/>
      <c r="X13" s="29"/>
    </row>
    <row r="14" spans="1:24" ht="24">
      <c r="A14" s="32"/>
      <c r="B14" s="33" t="s">
        <v>1</v>
      </c>
      <c r="C14" s="108" t="s">
        <v>192</v>
      </c>
      <c r="D14" s="64">
        <v>79432</v>
      </c>
      <c r="E14" s="64">
        <v>79432</v>
      </c>
      <c r="F14" s="201">
        <v>6000</v>
      </c>
      <c r="G14" s="201">
        <v>6000</v>
      </c>
      <c r="H14" s="31">
        <f t="shared" si="0"/>
        <v>7.5536307785275453E-2</v>
      </c>
      <c r="I14" s="64">
        <v>56432</v>
      </c>
      <c r="J14" s="63">
        <f t="shared" si="1"/>
        <v>6000</v>
      </c>
      <c r="K14" s="204">
        <v>12000</v>
      </c>
      <c r="L14" s="15">
        <f t="shared" si="2"/>
        <v>0.21264530762687836</v>
      </c>
      <c r="M14" s="64">
        <v>56432</v>
      </c>
      <c r="N14" s="63">
        <f>+O14-K14</f>
        <v>6000</v>
      </c>
      <c r="O14" s="64">
        <v>18000</v>
      </c>
      <c r="P14" s="15">
        <f t="shared" si="5"/>
        <v>0.31896796144031753</v>
      </c>
      <c r="Q14" s="64"/>
      <c r="R14" s="63">
        <f t="shared" si="3"/>
        <v>-18000</v>
      </c>
      <c r="S14" s="201"/>
      <c r="T14" s="31" t="e">
        <f t="shared" si="4"/>
        <v>#DIV/0!</v>
      </c>
      <c r="V14" s="109"/>
      <c r="X14" s="29"/>
    </row>
    <row r="15" spans="1:24" ht="14.1" customHeight="1">
      <c r="A15" s="32"/>
      <c r="B15" s="33"/>
      <c r="C15" s="34"/>
      <c r="D15" s="64"/>
      <c r="E15" s="64"/>
      <c r="F15" s="63"/>
      <c r="G15" s="63"/>
      <c r="H15" s="6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38"/>
      <c r="V15" s="109"/>
      <c r="W15" s="29"/>
    </row>
    <row r="16" spans="1:24" ht="14.1" customHeight="1">
      <c r="A16" s="32">
        <v>4</v>
      </c>
      <c r="B16" s="33"/>
      <c r="C16" s="37" t="s">
        <v>108</v>
      </c>
      <c r="D16" s="42">
        <v>12174675</v>
      </c>
      <c r="E16" s="42">
        <v>12174675</v>
      </c>
      <c r="F16" s="63">
        <v>0</v>
      </c>
      <c r="G16" s="63">
        <v>0</v>
      </c>
      <c r="H16" s="31">
        <f>G16/E16</f>
        <v>0</v>
      </c>
      <c r="I16" s="42">
        <v>12174675</v>
      </c>
      <c r="J16" s="63">
        <f>+K16-G16</f>
        <v>6087337</v>
      </c>
      <c r="K16" s="63">
        <v>6087337</v>
      </c>
      <c r="L16" s="15">
        <f>+K16/I16</f>
        <v>0.49999995893114191</v>
      </c>
      <c r="M16" s="42">
        <v>12174675</v>
      </c>
      <c r="N16" s="63">
        <f>+O16-K16</f>
        <v>3043669</v>
      </c>
      <c r="O16" s="63">
        <v>9131006</v>
      </c>
      <c r="P16" s="15">
        <f>+O16/M16</f>
        <v>0.74999997946557095</v>
      </c>
      <c r="Q16" s="42"/>
      <c r="R16" s="63">
        <f>+S16-O16</f>
        <v>-9131006</v>
      </c>
      <c r="S16" s="63"/>
      <c r="T16" s="31" t="e">
        <f>+S16/Q16</f>
        <v>#DIV/0!</v>
      </c>
      <c r="V16" s="226"/>
    </row>
    <row r="17" spans="1:24">
      <c r="A17" s="32"/>
      <c r="B17" s="33"/>
      <c r="C17" s="34" t="s">
        <v>109</v>
      </c>
      <c r="D17" s="64">
        <v>393443</v>
      </c>
      <c r="E17" s="64">
        <v>393443</v>
      </c>
      <c r="F17" s="201">
        <v>0</v>
      </c>
      <c r="G17" s="201">
        <v>0</v>
      </c>
      <c r="H17" s="31">
        <f>G17/E17</f>
        <v>0</v>
      </c>
      <c r="I17" s="64">
        <v>393443</v>
      </c>
      <c r="J17" s="63">
        <f t="shared" ref="J17:J18" si="6">+K17-G17</f>
        <v>0</v>
      </c>
      <c r="K17" s="204">
        <v>0</v>
      </c>
      <c r="L17" s="15">
        <f>+K17/I17</f>
        <v>0</v>
      </c>
      <c r="M17" s="64">
        <v>393443</v>
      </c>
      <c r="N17" s="63">
        <f>+O17-K17</f>
        <v>0</v>
      </c>
      <c r="O17" s="64">
        <v>0</v>
      </c>
      <c r="P17" s="15">
        <f>+O17/M17</f>
        <v>0</v>
      </c>
      <c r="Q17" s="64"/>
      <c r="R17" s="63">
        <f>+S17-O17</f>
        <v>0</v>
      </c>
      <c r="S17" s="201"/>
      <c r="T17" s="31" t="e">
        <f>+S17/Q17</f>
        <v>#DIV/0!</v>
      </c>
      <c r="V17" s="227"/>
    </row>
    <row r="18" spans="1:24" ht="66.75" customHeight="1">
      <c r="A18" s="32"/>
      <c r="B18" s="33"/>
      <c r="C18" s="118" t="s">
        <v>110</v>
      </c>
      <c r="D18" s="64">
        <v>3243712</v>
      </c>
      <c r="E18" s="64">
        <v>3243712</v>
      </c>
      <c r="F18" s="201">
        <v>0</v>
      </c>
      <c r="G18" s="201">
        <v>0</v>
      </c>
      <c r="H18" s="31">
        <f>G18/E18</f>
        <v>0</v>
      </c>
      <c r="I18" s="64">
        <v>3243712</v>
      </c>
      <c r="J18" s="63">
        <f t="shared" si="6"/>
        <v>0</v>
      </c>
      <c r="K18" s="204">
        <v>0</v>
      </c>
      <c r="L18" s="15">
        <f>+K18/I18</f>
        <v>0</v>
      </c>
      <c r="M18" s="64">
        <v>3243712</v>
      </c>
      <c r="N18" s="63">
        <f>+O18-K18</f>
        <v>0</v>
      </c>
      <c r="O18" s="64">
        <v>0</v>
      </c>
      <c r="P18" s="15">
        <f>+O18/M18</f>
        <v>0</v>
      </c>
      <c r="Q18" s="64"/>
      <c r="R18" s="63">
        <f>+S18-O18</f>
        <v>0</v>
      </c>
      <c r="S18" s="201"/>
      <c r="T18" s="31" t="e">
        <f>+S18/Q18</f>
        <v>#DIV/0!</v>
      </c>
      <c r="V18" s="228"/>
    </row>
    <row r="19" spans="1:24" ht="12.75" customHeight="1">
      <c r="A19" s="32"/>
      <c r="B19" s="33"/>
      <c r="C19" s="37"/>
      <c r="D19" s="64"/>
      <c r="E19" s="64"/>
      <c r="F19" s="63"/>
      <c r="G19" s="63"/>
      <c r="H19" s="6"/>
      <c r="I19" s="64"/>
      <c r="J19" s="64"/>
      <c r="K19" s="64"/>
      <c r="L19" s="64"/>
      <c r="M19" s="64"/>
      <c r="N19" s="63"/>
      <c r="O19" s="64"/>
      <c r="P19" s="64"/>
      <c r="Q19" s="64"/>
      <c r="R19" s="64"/>
      <c r="S19" s="64"/>
      <c r="T19" s="38"/>
      <c r="V19" s="109"/>
    </row>
    <row r="20" spans="1:24" ht="14.1" customHeight="1">
      <c r="A20" s="32">
        <v>5</v>
      </c>
      <c r="B20" s="33"/>
      <c r="C20" s="62" t="s">
        <v>154</v>
      </c>
      <c r="D20" s="64">
        <v>7339291</v>
      </c>
      <c r="E20" s="64">
        <v>7339291</v>
      </c>
      <c r="F20" s="63">
        <v>0</v>
      </c>
      <c r="G20" s="63">
        <v>0</v>
      </c>
      <c r="H20" s="31">
        <f>G20/E20</f>
        <v>0</v>
      </c>
      <c r="I20" s="64">
        <v>7339291</v>
      </c>
      <c r="J20" s="63">
        <f>+K20-G20</f>
        <v>0</v>
      </c>
      <c r="K20" s="63">
        <v>0</v>
      </c>
      <c r="L20" s="15">
        <f>+K20/I20</f>
        <v>0</v>
      </c>
      <c r="M20" s="64">
        <v>7339291</v>
      </c>
      <c r="N20" s="63">
        <f>+O20-K20</f>
        <v>0</v>
      </c>
      <c r="O20" s="63">
        <v>0</v>
      </c>
      <c r="P20" s="15">
        <f>+O20/M20</f>
        <v>0</v>
      </c>
      <c r="Q20" s="64"/>
      <c r="R20" s="63">
        <f>+S20-O20</f>
        <v>0</v>
      </c>
      <c r="S20" s="63"/>
      <c r="T20" s="31" t="e">
        <f>+S20/Q20</f>
        <v>#DIV/0!</v>
      </c>
      <c r="V20" s="109"/>
    </row>
    <row r="21" spans="1:24" ht="14.1" customHeight="1">
      <c r="A21" s="32">
        <v>5</v>
      </c>
      <c r="B21" s="33"/>
      <c r="C21" s="62" t="s">
        <v>155</v>
      </c>
      <c r="D21" s="64">
        <v>1610305</v>
      </c>
      <c r="E21" s="64">
        <v>1610305</v>
      </c>
      <c r="F21" s="63">
        <v>0</v>
      </c>
      <c r="G21" s="63">
        <v>0</v>
      </c>
      <c r="H21" s="31">
        <f>G21/E21</f>
        <v>0</v>
      </c>
      <c r="I21" s="64">
        <v>1610305</v>
      </c>
      <c r="J21" s="63">
        <f>+K21-G21</f>
        <v>0</v>
      </c>
      <c r="K21" s="63">
        <v>0</v>
      </c>
      <c r="L21" s="15">
        <f>+K21/I21</f>
        <v>0</v>
      </c>
      <c r="M21" s="64">
        <v>1610305</v>
      </c>
      <c r="N21" s="63">
        <f>+O21-K21</f>
        <v>0</v>
      </c>
      <c r="O21" s="63">
        <v>0</v>
      </c>
      <c r="P21" s="15">
        <f>+O21/M21</f>
        <v>0</v>
      </c>
      <c r="Q21" s="64"/>
      <c r="R21" s="63">
        <f>+S21-O21</f>
        <v>0</v>
      </c>
      <c r="S21" s="63"/>
      <c r="T21" s="31" t="e">
        <f>+S21/Q21</f>
        <v>#DIV/0!</v>
      </c>
      <c r="V21" s="109"/>
    </row>
    <row r="22" spans="1:24" ht="14.1" customHeight="1">
      <c r="A22" s="32"/>
      <c r="B22" s="33"/>
      <c r="C22" s="62"/>
      <c r="D22" s="64"/>
      <c r="E22" s="64"/>
      <c r="F22" s="63"/>
      <c r="G22" s="63"/>
      <c r="H22" s="6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38"/>
      <c r="V22" s="109"/>
    </row>
    <row r="23" spans="1:24" ht="14.1" customHeight="1">
      <c r="A23" s="32">
        <v>6</v>
      </c>
      <c r="B23" s="33"/>
      <c r="C23" s="62" t="s">
        <v>111</v>
      </c>
      <c r="D23" s="64">
        <v>24378805</v>
      </c>
      <c r="E23" s="64">
        <v>24378805</v>
      </c>
      <c r="F23" s="63">
        <v>0</v>
      </c>
      <c r="G23" s="63">
        <v>0</v>
      </c>
      <c r="H23" s="31">
        <f>G23/E23</f>
        <v>0</v>
      </c>
      <c r="I23" s="64">
        <v>24378805</v>
      </c>
      <c r="J23" s="63">
        <f>+K23-G23</f>
        <v>8010</v>
      </c>
      <c r="K23" s="63">
        <v>8010</v>
      </c>
      <c r="L23" s="15">
        <f>+K23/I23</f>
        <v>3.2856409491769593E-4</v>
      </c>
      <c r="M23" s="64">
        <v>24378805</v>
      </c>
      <c r="N23" s="63">
        <f>+O23-K23</f>
        <v>7400</v>
      </c>
      <c r="O23" s="63">
        <v>15410</v>
      </c>
      <c r="P23" s="15">
        <f>+O23/M23</f>
        <v>6.3210645476675334E-4</v>
      </c>
      <c r="Q23" s="64"/>
      <c r="R23" s="63">
        <f>+S23-O23</f>
        <v>-15410</v>
      </c>
      <c r="S23" s="63"/>
      <c r="T23" s="31" t="e">
        <f>+S23/Q23</f>
        <v>#DIV/0!</v>
      </c>
      <c r="V23" s="109"/>
      <c r="X23" s="29"/>
    </row>
    <row r="24" spans="1:24" ht="14.1" customHeight="1">
      <c r="A24" s="32">
        <v>6</v>
      </c>
      <c r="B24" s="33"/>
      <c r="C24" s="62" t="s">
        <v>112</v>
      </c>
      <c r="D24" s="64">
        <v>24378805</v>
      </c>
      <c r="E24" s="64">
        <v>24378805</v>
      </c>
      <c r="F24" s="63">
        <v>0</v>
      </c>
      <c r="G24" s="63">
        <v>0</v>
      </c>
      <c r="H24" s="31">
        <f>G24/E24</f>
        <v>0</v>
      </c>
      <c r="I24" s="64">
        <v>24378805</v>
      </c>
      <c r="J24" s="63">
        <f>+K24-G24</f>
        <v>0</v>
      </c>
      <c r="K24" s="63">
        <v>0</v>
      </c>
      <c r="L24" s="15">
        <f>+K24/I24</f>
        <v>0</v>
      </c>
      <c r="M24" s="64">
        <v>24378805</v>
      </c>
      <c r="N24" s="63">
        <f>+O24-K24</f>
        <v>0</v>
      </c>
      <c r="O24" s="63">
        <v>0</v>
      </c>
      <c r="P24" s="15">
        <f>+O24/M24</f>
        <v>0</v>
      </c>
      <c r="Q24" s="64"/>
      <c r="R24" s="63">
        <f>+S24-O24</f>
        <v>0</v>
      </c>
      <c r="S24" s="63"/>
      <c r="T24" s="31" t="e">
        <f>+S24/Q24</f>
        <v>#DIV/0!</v>
      </c>
      <c r="V24" s="109"/>
      <c r="X24" s="29"/>
    </row>
    <row r="25" spans="1:24" ht="14.1" customHeight="1">
      <c r="A25" s="32"/>
      <c r="B25" s="33"/>
      <c r="C25" s="62"/>
      <c r="D25" s="64"/>
      <c r="E25" s="64"/>
      <c r="F25" s="63"/>
      <c r="G25" s="63"/>
      <c r="H25" s="6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38"/>
      <c r="V25" s="39"/>
    </row>
    <row r="26" spans="1:24" ht="14.1" customHeight="1">
      <c r="A26" s="32">
        <v>7</v>
      </c>
      <c r="B26" s="33"/>
      <c r="C26" s="34" t="s">
        <v>156</v>
      </c>
      <c r="D26" s="64">
        <v>48870361</v>
      </c>
      <c r="E26" s="64">
        <v>48870361</v>
      </c>
      <c r="F26" s="63">
        <v>9406262</v>
      </c>
      <c r="G26" s="63">
        <v>9406262</v>
      </c>
      <c r="H26" s="31">
        <f>G26/E26</f>
        <v>0.19247375725339946</v>
      </c>
      <c r="I26" s="64">
        <v>48870361</v>
      </c>
      <c r="J26" s="63">
        <f>+K26-G26</f>
        <v>9406261</v>
      </c>
      <c r="K26" s="63">
        <v>18812523</v>
      </c>
      <c r="L26" s="15">
        <f>+K26/I26</f>
        <v>0.38494749404449868</v>
      </c>
      <c r="M26" s="64">
        <v>48870361</v>
      </c>
      <c r="N26" s="63">
        <f>+O26-K26</f>
        <v>0</v>
      </c>
      <c r="O26" s="63">
        <v>18812523</v>
      </c>
      <c r="P26" s="15">
        <f>+O26/M26</f>
        <v>0.38494749404449868</v>
      </c>
      <c r="Q26" s="64"/>
      <c r="R26" s="63">
        <f>+S26-O26</f>
        <v>-18812523</v>
      </c>
      <c r="S26" s="63"/>
      <c r="T26" s="31" t="e">
        <f>+S26/Q26</f>
        <v>#DIV/0!</v>
      </c>
      <c r="V26" s="39"/>
    </row>
    <row r="27" spans="1:24" ht="14.1" customHeight="1">
      <c r="A27" s="32">
        <v>7</v>
      </c>
      <c r="B27" s="33"/>
      <c r="C27" s="34" t="s">
        <v>157</v>
      </c>
      <c r="D27" s="64">
        <v>28779982</v>
      </c>
      <c r="E27" s="64">
        <v>28779982</v>
      </c>
      <c r="F27" s="63">
        <v>5539390</v>
      </c>
      <c r="G27" s="63">
        <v>5539390</v>
      </c>
      <c r="H27" s="31">
        <f>G27/E27</f>
        <v>0.19247371315242656</v>
      </c>
      <c r="I27" s="64">
        <v>28779982</v>
      </c>
      <c r="J27" s="63">
        <f>+K27-G27</f>
        <v>5539390</v>
      </c>
      <c r="K27" s="63">
        <v>11078780</v>
      </c>
      <c r="L27" s="15">
        <f>+K27/I27</f>
        <v>0.38494742630485312</v>
      </c>
      <c r="M27" s="64">
        <v>28779982</v>
      </c>
      <c r="N27" s="63">
        <f>+O27-K27</f>
        <v>0</v>
      </c>
      <c r="O27" s="63">
        <v>11078780</v>
      </c>
      <c r="P27" s="15">
        <f>+O27/M27</f>
        <v>0.38494742630485312</v>
      </c>
      <c r="Q27" s="64"/>
      <c r="R27" s="63">
        <f>+S27-O27</f>
        <v>-11078780</v>
      </c>
      <c r="S27" s="63"/>
      <c r="T27" s="31" t="e">
        <f>+S27/Q27</f>
        <v>#DIV/0!</v>
      </c>
      <c r="V27" s="39"/>
    </row>
    <row r="28" spans="1:24" ht="36">
      <c r="A28" s="32"/>
      <c r="B28" s="33"/>
      <c r="C28" s="118" t="s">
        <v>193</v>
      </c>
      <c r="D28" s="64">
        <v>2922084</v>
      </c>
      <c r="E28" s="64">
        <v>2922084</v>
      </c>
      <c r="F28" s="201">
        <v>0</v>
      </c>
      <c r="G28" s="201">
        <v>0</v>
      </c>
      <c r="H28" s="31">
        <f>G28/E28</f>
        <v>0</v>
      </c>
      <c r="I28" s="64">
        <v>2922084</v>
      </c>
      <c r="J28" s="63">
        <f>+K28-G28</f>
        <v>0</v>
      </c>
      <c r="K28" s="204">
        <v>0</v>
      </c>
      <c r="L28" s="15">
        <f>+K28/I28</f>
        <v>0</v>
      </c>
      <c r="M28" s="64">
        <v>2922084</v>
      </c>
      <c r="N28" s="63">
        <f>+O28-K28</f>
        <v>0</v>
      </c>
      <c r="O28" s="64">
        <v>0</v>
      </c>
      <c r="P28" s="15">
        <f>+O28/M28</f>
        <v>0</v>
      </c>
      <c r="Q28" s="64"/>
      <c r="R28" s="63">
        <f>+S28-O28</f>
        <v>0</v>
      </c>
      <c r="S28" s="201"/>
      <c r="T28" s="31" t="e">
        <f>+S28/Q28</f>
        <v>#DIV/0!</v>
      </c>
      <c r="V28" s="119"/>
    </row>
    <row r="29" spans="1:24" ht="14.1" customHeight="1">
      <c r="A29" s="32"/>
      <c r="B29" s="33"/>
      <c r="C29" s="34"/>
      <c r="D29" s="64"/>
      <c r="E29" s="64"/>
      <c r="F29" s="63"/>
      <c r="G29" s="63"/>
      <c r="H29" s="6"/>
      <c r="I29" s="64"/>
      <c r="J29" s="64"/>
      <c r="K29" s="64"/>
      <c r="L29" s="15"/>
      <c r="M29" s="64"/>
      <c r="N29" s="64"/>
      <c r="O29" s="64"/>
      <c r="P29" s="64"/>
      <c r="Q29" s="64"/>
      <c r="R29" s="64"/>
      <c r="S29" s="64"/>
      <c r="T29" s="38"/>
      <c r="V29" s="39"/>
    </row>
    <row r="30" spans="1:24" ht="14.1" customHeight="1">
      <c r="A30" s="32">
        <v>8</v>
      </c>
      <c r="B30" s="33"/>
      <c r="C30" s="120" t="s">
        <v>113</v>
      </c>
      <c r="D30" s="64">
        <v>6322037</v>
      </c>
      <c r="E30" s="64">
        <v>6322037</v>
      </c>
      <c r="F30" s="63"/>
      <c r="G30" s="63"/>
      <c r="H30" s="31">
        <f>G30/E30</f>
        <v>0</v>
      </c>
      <c r="I30" s="64">
        <v>6322037</v>
      </c>
      <c r="J30" s="63">
        <f>+K30-G30</f>
        <v>3101019</v>
      </c>
      <c r="K30" s="63">
        <v>3101019</v>
      </c>
      <c r="L30" s="15">
        <f>+K30/I30</f>
        <v>0.4905094671227011</v>
      </c>
      <c r="M30" s="64">
        <v>6322037</v>
      </c>
      <c r="N30" s="63">
        <f>+O30-K30</f>
        <v>3181018.0010000002</v>
      </c>
      <c r="O30" s="63">
        <v>6282037.0010000002</v>
      </c>
      <c r="P30" s="15">
        <f>+O30/M30</f>
        <v>0.9936729255143556</v>
      </c>
      <c r="Q30" s="64"/>
      <c r="R30" s="63">
        <f>+S30-O30</f>
        <v>-6282037.0010000002</v>
      </c>
      <c r="S30" s="63"/>
      <c r="T30" s="31" t="e">
        <f>+S30/Q30</f>
        <v>#DIV/0!</v>
      </c>
      <c r="V30" s="39"/>
    </row>
    <row r="31" spans="1:24" ht="36">
      <c r="A31" s="32"/>
      <c r="B31" s="33"/>
      <c r="C31" s="118" t="s">
        <v>194</v>
      </c>
      <c r="D31" s="64">
        <v>291061</v>
      </c>
      <c r="E31" s="64">
        <v>291061</v>
      </c>
      <c r="F31" s="201">
        <v>0</v>
      </c>
      <c r="G31" s="201">
        <v>0</v>
      </c>
      <c r="H31" s="31">
        <f>G31/E31</f>
        <v>0</v>
      </c>
      <c r="I31" s="64">
        <v>291061</v>
      </c>
      <c r="J31" s="63">
        <f>+K31-G31</f>
        <v>0</v>
      </c>
      <c r="K31" s="204">
        <v>0</v>
      </c>
      <c r="L31" s="15">
        <f>+K31/I31</f>
        <v>0</v>
      </c>
      <c r="M31" s="64">
        <v>291061</v>
      </c>
      <c r="N31" s="63">
        <f>+O31-K31</f>
        <v>80000</v>
      </c>
      <c r="O31" s="64">
        <v>80000</v>
      </c>
      <c r="P31" s="15">
        <f>+O31/M31</f>
        <v>0.27485647338530411</v>
      </c>
      <c r="Q31" s="64"/>
      <c r="R31" s="63">
        <f>+S31-O31</f>
        <v>-80000</v>
      </c>
      <c r="S31" s="201"/>
      <c r="T31" s="31" t="e">
        <f>+S31/Q31</f>
        <v>#DIV/0!</v>
      </c>
      <c r="V31" s="39"/>
    </row>
    <row r="32" spans="1:24" ht="14.1" customHeight="1">
      <c r="A32" s="32">
        <v>8</v>
      </c>
      <c r="B32" s="33"/>
      <c r="C32" s="120" t="s">
        <v>114</v>
      </c>
      <c r="D32" s="64">
        <v>29764000</v>
      </c>
      <c r="E32" s="64">
        <v>29764000</v>
      </c>
      <c r="F32" s="63">
        <v>258056</v>
      </c>
      <c r="G32" s="63">
        <v>258056</v>
      </c>
      <c r="H32" s="31">
        <f>G32/E32</f>
        <v>8.670071226985621E-3</v>
      </c>
      <c r="I32" s="64">
        <v>29764000</v>
      </c>
      <c r="J32" s="63">
        <f>+K32-G32</f>
        <v>788791</v>
      </c>
      <c r="K32" s="63">
        <v>1046847</v>
      </c>
      <c r="L32" s="15">
        <f>+K32/I32</f>
        <v>3.5171583120548314E-2</v>
      </c>
      <c r="M32" s="64">
        <v>29764000</v>
      </c>
      <c r="N32" s="63">
        <f>+O32-K32</f>
        <v>-0.27200000011362135</v>
      </c>
      <c r="O32" s="63">
        <v>1046846.7279999999</v>
      </c>
      <c r="P32" s="15">
        <f>+O32/M32</f>
        <v>3.5171573981991666E-2</v>
      </c>
      <c r="Q32" s="64"/>
      <c r="R32" s="63">
        <f>+S32-O32</f>
        <v>-1046846.7279999999</v>
      </c>
      <c r="S32" s="63"/>
      <c r="T32" s="31" t="e">
        <f>+S32/Q32</f>
        <v>#DIV/0!</v>
      </c>
      <c r="V32" s="39"/>
    </row>
    <row r="33" spans="1:22" ht="14.1" customHeight="1">
      <c r="A33" s="121"/>
      <c r="B33" s="122"/>
      <c r="C33" s="120"/>
      <c r="D33" s="123"/>
      <c r="E33" s="123"/>
      <c r="F33" s="19"/>
      <c r="G33" s="19"/>
      <c r="H33" s="124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5"/>
      <c r="V33" s="39"/>
    </row>
    <row r="34" spans="1:22" ht="14.1" customHeight="1">
      <c r="A34" s="121">
        <v>9</v>
      </c>
      <c r="B34" s="122"/>
      <c r="C34" s="120" t="s">
        <v>158</v>
      </c>
      <c r="D34" s="123">
        <v>3825784</v>
      </c>
      <c r="E34" s="123">
        <v>3825784</v>
      </c>
      <c r="F34" s="19">
        <v>0</v>
      </c>
      <c r="G34" s="19">
        <v>0</v>
      </c>
      <c r="H34" s="31">
        <f>G34/E34</f>
        <v>0</v>
      </c>
      <c r="I34" s="123">
        <v>3825784</v>
      </c>
      <c r="J34" s="63">
        <f>+K34-G34</f>
        <v>0</v>
      </c>
      <c r="K34" s="63">
        <v>0</v>
      </c>
      <c r="L34" s="15">
        <f>+K34/I34</f>
        <v>0</v>
      </c>
      <c r="M34" s="123">
        <v>3825784</v>
      </c>
      <c r="N34" s="63">
        <f>+O34-K34</f>
        <v>0</v>
      </c>
      <c r="O34" s="63">
        <v>0</v>
      </c>
      <c r="P34" s="15">
        <f>+O34/M34</f>
        <v>0</v>
      </c>
      <c r="Q34" s="123"/>
      <c r="R34" s="63">
        <f>+S34-O34</f>
        <v>0</v>
      </c>
      <c r="S34" s="63"/>
      <c r="T34" s="31" t="e">
        <f>+S34/Q34</f>
        <v>#DIV/0!</v>
      </c>
      <c r="V34" s="39"/>
    </row>
    <row r="35" spans="1:22" ht="14.1" customHeight="1">
      <c r="A35" s="121"/>
      <c r="B35" s="122"/>
      <c r="C35" s="120"/>
      <c r="D35" s="123"/>
      <c r="E35" s="123"/>
      <c r="F35" s="19"/>
      <c r="G35" s="19"/>
      <c r="H35" s="126"/>
      <c r="I35" s="123"/>
      <c r="J35" s="19"/>
      <c r="K35" s="19"/>
      <c r="L35" s="127"/>
      <c r="M35" s="123"/>
      <c r="N35" s="19"/>
      <c r="O35" s="19"/>
      <c r="P35" s="127"/>
      <c r="Q35" s="123"/>
      <c r="R35" s="19"/>
      <c r="S35" s="19"/>
      <c r="T35" s="126"/>
      <c r="V35" s="39"/>
    </row>
    <row r="36" spans="1:22" ht="14.1" customHeight="1">
      <c r="A36" s="121">
        <v>10</v>
      </c>
      <c r="B36" s="122"/>
      <c r="C36" s="120" t="s">
        <v>159</v>
      </c>
      <c r="D36" s="123">
        <v>690332</v>
      </c>
      <c r="E36" s="123">
        <v>690332</v>
      </c>
      <c r="F36" s="19">
        <v>0</v>
      </c>
      <c r="G36" s="19">
        <v>0</v>
      </c>
      <c r="H36" s="31">
        <f>G36/E36</f>
        <v>0</v>
      </c>
      <c r="I36" s="123">
        <v>690332</v>
      </c>
      <c r="J36" s="63">
        <f>+K36-G36</f>
        <v>0</v>
      </c>
      <c r="K36" s="19">
        <v>0</v>
      </c>
      <c r="L36" s="15">
        <f>+K36/I36</f>
        <v>0</v>
      </c>
      <c r="M36" s="123">
        <v>690332</v>
      </c>
      <c r="N36" s="63">
        <f>+O36-K36</f>
        <v>0</v>
      </c>
      <c r="O36" s="19">
        <v>0</v>
      </c>
      <c r="P36" s="15">
        <f>+O36/M36</f>
        <v>0</v>
      </c>
      <c r="Q36" s="123"/>
      <c r="R36" s="63">
        <f>+S36-O36</f>
        <v>0</v>
      </c>
      <c r="S36" s="63"/>
      <c r="T36" s="31" t="e">
        <f>+S36/Q36</f>
        <v>#DIV/0!</v>
      </c>
      <c r="V36" s="39"/>
    </row>
    <row r="37" spans="1:22" ht="14.1" customHeight="1">
      <c r="A37" s="121"/>
      <c r="B37" s="122"/>
      <c r="C37" s="120"/>
      <c r="D37" s="123"/>
      <c r="E37" s="123"/>
      <c r="F37" s="19"/>
      <c r="G37" s="19"/>
      <c r="H37" s="126"/>
      <c r="I37" s="123"/>
      <c r="J37" s="19"/>
      <c r="K37" s="19"/>
      <c r="L37" s="127"/>
      <c r="M37" s="123"/>
      <c r="N37" s="19"/>
      <c r="O37" s="19"/>
      <c r="P37" s="127"/>
      <c r="Q37" s="123"/>
      <c r="R37" s="19"/>
      <c r="S37" s="19"/>
      <c r="T37" s="126"/>
      <c r="V37" s="39"/>
    </row>
    <row r="38" spans="1:22" ht="14.1" customHeight="1" thickBot="1">
      <c r="A38" s="110"/>
      <c r="B38" s="111"/>
      <c r="C38" s="112"/>
      <c r="D38" s="28"/>
      <c r="E38" s="28"/>
      <c r="F38" s="53"/>
      <c r="G38" s="53"/>
      <c r="H38" s="82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113"/>
      <c r="V38" s="114"/>
    </row>
    <row r="39" spans="1:22" ht="12.75" customHeight="1">
      <c r="A39" s="71"/>
    </row>
    <row r="40" spans="1:22" ht="12.75" customHeight="1"/>
    <row r="41" spans="1:22" ht="12.75" customHeight="1"/>
    <row r="42" spans="1:22" ht="12.75" customHeight="1"/>
    <row r="43" spans="1:22" ht="12.75" customHeight="1"/>
    <row r="44" spans="1:22" ht="12.75" customHeight="1"/>
    <row r="45" spans="1:22" ht="12.75" customHeight="1"/>
    <row r="46" spans="1:22" ht="12.75" customHeight="1"/>
    <row r="47" spans="1:22" ht="12.75" customHeight="1"/>
    <row r="48" spans="1:2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6:6" ht="12.75" customHeight="1"/>
    <row r="66" spans="6:6" ht="12.75" customHeight="1"/>
    <row r="67" spans="6:6" ht="12.75" customHeight="1"/>
    <row r="68" spans="6:6" ht="12.75" customHeight="1"/>
    <row r="69" spans="6:6" ht="12.75" customHeight="1"/>
    <row r="70" spans="6:6" ht="12.75" customHeight="1"/>
    <row r="71" spans="6:6" ht="12.75" customHeight="1"/>
    <row r="72" spans="6:6" ht="12.75" customHeight="1">
      <c r="F72" s="60"/>
    </row>
    <row r="73" spans="6:6" ht="12.75" customHeight="1"/>
    <row r="74" spans="6:6" ht="12.75" customHeight="1"/>
    <row r="75" spans="6:6" ht="12.75" customHeight="1"/>
    <row r="76" spans="6:6" ht="12.75" customHeight="1"/>
    <row r="77" spans="6:6" ht="12.75" customHeight="1"/>
    <row r="78" spans="6:6" ht="12.75" customHeight="1"/>
  </sheetData>
  <mergeCells count="7">
    <mergeCell ref="V16:V18"/>
    <mergeCell ref="A1:V1"/>
    <mergeCell ref="A2:V2"/>
    <mergeCell ref="A8:B9"/>
    <mergeCell ref="C8:C9"/>
    <mergeCell ref="D8:D9"/>
    <mergeCell ref="V8:V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F2358-92C6-4577-AFAD-ADAF05BDBE28}">
  <dimension ref="A1:Y94"/>
  <sheetViews>
    <sheetView workbookViewId="0">
      <selection activeCell="D36" sqref="D36"/>
    </sheetView>
  </sheetViews>
  <sheetFormatPr baseColWidth="10" defaultRowHeight="12"/>
  <cols>
    <col min="1" max="1" width="5.7109375" style="96" customWidth="1"/>
    <col min="2" max="2" width="5.7109375" style="97" customWidth="1"/>
    <col min="3" max="3" width="60.7109375" style="36" customWidth="1"/>
    <col min="4" max="4" width="13.7109375" style="29" customWidth="1"/>
    <col min="5" max="8" width="13.7109375" style="2" hidden="1" customWidth="1"/>
    <col min="9" max="12" width="14.140625" style="29" hidden="1" customWidth="1"/>
    <col min="13" max="16" width="14.140625" style="29" customWidth="1"/>
    <col min="17" max="18" width="14.140625" style="29" hidden="1" customWidth="1"/>
    <col min="19" max="19" width="15.28515625" style="29" hidden="1" customWidth="1"/>
    <col min="20" max="20" width="13.7109375" style="29" hidden="1" customWidth="1"/>
    <col min="21" max="21" width="1" style="29" customWidth="1"/>
    <col min="22" max="22" width="60.140625" style="36" customWidth="1"/>
    <col min="23" max="256" width="11.42578125" style="36"/>
    <col min="257" max="258" width="5.7109375" style="36" customWidth="1"/>
    <col min="259" max="259" width="60.7109375" style="36" customWidth="1"/>
    <col min="260" max="260" width="13.7109375" style="36" customWidth="1"/>
    <col min="261" max="268" width="0" style="36" hidden="1" customWidth="1"/>
    <col min="269" max="272" width="14.140625" style="36" customWidth="1"/>
    <col min="273" max="276" width="0" style="36" hidden="1" customWidth="1"/>
    <col min="277" max="277" width="1" style="36" customWidth="1"/>
    <col min="278" max="278" width="56.28515625" style="36" bestFit="1" customWidth="1"/>
    <col min="279" max="512" width="11.42578125" style="36"/>
    <col min="513" max="514" width="5.7109375" style="36" customWidth="1"/>
    <col min="515" max="515" width="60.7109375" style="36" customWidth="1"/>
    <col min="516" max="516" width="13.7109375" style="36" customWidth="1"/>
    <col min="517" max="524" width="0" style="36" hidden="1" customWidth="1"/>
    <col min="525" max="528" width="14.140625" style="36" customWidth="1"/>
    <col min="529" max="532" width="0" style="36" hidden="1" customWidth="1"/>
    <col min="533" max="533" width="1" style="36" customWidth="1"/>
    <col min="534" max="534" width="56.28515625" style="36" bestFit="1" customWidth="1"/>
    <col min="535" max="768" width="11.42578125" style="36"/>
    <col min="769" max="770" width="5.7109375" style="36" customWidth="1"/>
    <col min="771" max="771" width="60.7109375" style="36" customWidth="1"/>
    <col min="772" max="772" width="13.7109375" style="36" customWidth="1"/>
    <col min="773" max="780" width="0" style="36" hidden="1" customWidth="1"/>
    <col min="781" max="784" width="14.140625" style="36" customWidth="1"/>
    <col min="785" max="788" width="0" style="36" hidden="1" customWidth="1"/>
    <col min="789" max="789" width="1" style="36" customWidth="1"/>
    <col min="790" max="790" width="56.28515625" style="36" bestFit="1" customWidth="1"/>
    <col min="791" max="1024" width="11.42578125" style="36"/>
    <col min="1025" max="1026" width="5.7109375" style="36" customWidth="1"/>
    <col min="1027" max="1027" width="60.7109375" style="36" customWidth="1"/>
    <col min="1028" max="1028" width="13.7109375" style="36" customWidth="1"/>
    <col min="1029" max="1036" width="0" style="36" hidden="1" customWidth="1"/>
    <col min="1037" max="1040" width="14.140625" style="36" customWidth="1"/>
    <col min="1041" max="1044" width="0" style="36" hidden="1" customWidth="1"/>
    <col min="1045" max="1045" width="1" style="36" customWidth="1"/>
    <col min="1046" max="1046" width="56.28515625" style="36" bestFit="1" customWidth="1"/>
    <col min="1047" max="1280" width="11.42578125" style="36"/>
    <col min="1281" max="1282" width="5.7109375" style="36" customWidth="1"/>
    <col min="1283" max="1283" width="60.7109375" style="36" customWidth="1"/>
    <col min="1284" max="1284" width="13.7109375" style="36" customWidth="1"/>
    <col min="1285" max="1292" width="0" style="36" hidden="1" customWidth="1"/>
    <col min="1293" max="1296" width="14.140625" style="36" customWidth="1"/>
    <col min="1297" max="1300" width="0" style="36" hidden="1" customWidth="1"/>
    <col min="1301" max="1301" width="1" style="36" customWidth="1"/>
    <col min="1302" max="1302" width="56.28515625" style="36" bestFit="1" customWidth="1"/>
    <col min="1303" max="1536" width="11.42578125" style="36"/>
    <col min="1537" max="1538" width="5.7109375" style="36" customWidth="1"/>
    <col min="1539" max="1539" width="60.7109375" style="36" customWidth="1"/>
    <col min="1540" max="1540" width="13.7109375" style="36" customWidth="1"/>
    <col min="1541" max="1548" width="0" style="36" hidden="1" customWidth="1"/>
    <col min="1549" max="1552" width="14.140625" style="36" customWidth="1"/>
    <col min="1553" max="1556" width="0" style="36" hidden="1" customWidth="1"/>
    <col min="1557" max="1557" width="1" style="36" customWidth="1"/>
    <col min="1558" max="1558" width="56.28515625" style="36" bestFit="1" customWidth="1"/>
    <col min="1559" max="1792" width="11.42578125" style="36"/>
    <col min="1793" max="1794" width="5.7109375" style="36" customWidth="1"/>
    <col min="1795" max="1795" width="60.7109375" style="36" customWidth="1"/>
    <col min="1796" max="1796" width="13.7109375" style="36" customWidth="1"/>
    <col min="1797" max="1804" width="0" style="36" hidden="1" customWidth="1"/>
    <col min="1805" max="1808" width="14.140625" style="36" customWidth="1"/>
    <col min="1809" max="1812" width="0" style="36" hidden="1" customWidth="1"/>
    <col min="1813" max="1813" width="1" style="36" customWidth="1"/>
    <col min="1814" max="1814" width="56.28515625" style="36" bestFit="1" customWidth="1"/>
    <col min="1815" max="2048" width="11.42578125" style="36"/>
    <col min="2049" max="2050" width="5.7109375" style="36" customWidth="1"/>
    <col min="2051" max="2051" width="60.7109375" style="36" customWidth="1"/>
    <col min="2052" max="2052" width="13.7109375" style="36" customWidth="1"/>
    <col min="2053" max="2060" width="0" style="36" hidden="1" customWidth="1"/>
    <col min="2061" max="2064" width="14.140625" style="36" customWidth="1"/>
    <col min="2065" max="2068" width="0" style="36" hidden="1" customWidth="1"/>
    <col min="2069" max="2069" width="1" style="36" customWidth="1"/>
    <col min="2070" max="2070" width="56.28515625" style="36" bestFit="1" customWidth="1"/>
    <col min="2071" max="2304" width="11.42578125" style="36"/>
    <col min="2305" max="2306" width="5.7109375" style="36" customWidth="1"/>
    <col min="2307" max="2307" width="60.7109375" style="36" customWidth="1"/>
    <col min="2308" max="2308" width="13.7109375" style="36" customWidth="1"/>
    <col min="2309" max="2316" width="0" style="36" hidden="1" customWidth="1"/>
    <col min="2317" max="2320" width="14.140625" style="36" customWidth="1"/>
    <col min="2321" max="2324" width="0" style="36" hidden="1" customWidth="1"/>
    <col min="2325" max="2325" width="1" style="36" customWidth="1"/>
    <col min="2326" max="2326" width="56.28515625" style="36" bestFit="1" customWidth="1"/>
    <col min="2327" max="2560" width="11.42578125" style="36"/>
    <col min="2561" max="2562" width="5.7109375" style="36" customWidth="1"/>
    <col min="2563" max="2563" width="60.7109375" style="36" customWidth="1"/>
    <col min="2564" max="2564" width="13.7109375" style="36" customWidth="1"/>
    <col min="2565" max="2572" width="0" style="36" hidden="1" customWidth="1"/>
    <col min="2573" max="2576" width="14.140625" style="36" customWidth="1"/>
    <col min="2577" max="2580" width="0" style="36" hidden="1" customWidth="1"/>
    <col min="2581" max="2581" width="1" style="36" customWidth="1"/>
    <col min="2582" max="2582" width="56.28515625" style="36" bestFit="1" customWidth="1"/>
    <col min="2583" max="2816" width="11.42578125" style="36"/>
    <col min="2817" max="2818" width="5.7109375" style="36" customWidth="1"/>
    <col min="2819" max="2819" width="60.7109375" style="36" customWidth="1"/>
    <col min="2820" max="2820" width="13.7109375" style="36" customWidth="1"/>
    <col min="2821" max="2828" width="0" style="36" hidden="1" customWidth="1"/>
    <col min="2829" max="2832" width="14.140625" style="36" customWidth="1"/>
    <col min="2833" max="2836" width="0" style="36" hidden="1" customWidth="1"/>
    <col min="2837" max="2837" width="1" style="36" customWidth="1"/>
    <col min="2838" max="2838" width="56.28515625" style="36" bestFit="1" customWidth="1"/>
    <col min="2839" max="3072" width="11.42578125" style="36"/>
    <col min="3073" max="3074" width="5.7109375" style="36" customWidth="1"/>
    <col min="3075" max="3075" width="60.7109375" style="36" customWidth="1"/>
    <col min="3076" max="3076" width="13.7109375" style="36" customWidth="1"/>
    <col min="3077" max="3084" width="0" style="36" hidden="1" customWidth="1"/>
    <col min="3085" max="3088" width="14.140625" style="36" customWidth="1"/>
    <col min="3089" max="3092" width="0" style="36" hidden="1" customWidth="1"/>
    <col min="3093" max="3093" width="1" style="36" customWidth="1"/>
    <col min="3094" max="3094" width="56.28515625" style="36" bestFit="1" customWidth="1"/>
    <col min="3095" max="3328" width="11.42578125" style="36"/>
    <col min="3329" max="3330" width="5.7109375" style="36" customWidth="1"/>
    <col min="3331" max="3331" width="60.7109375" style="36" customWidth="1"/>
    <col min="3332" max="3332" width="13.7109375" style="36" customWidth="1"/>
    <col min="3333" max="3340" width="0" style="36" hidden="1" customWidth="1"/>
    <col min="3341" max="3344" width="14.140625" style="36" customWidth="1"/>
    <col min="3345" max="3348" width="0" style="36" hidden="1" customWidth="1"/>
    <col min="3349" max="3349" width="1" style="36" customWidth="1"/>
    <col min="3350" max="3350" width="56.28515625" style="36" bestFit="1" customWidth="1"/>
    <col min="3351" max="3584" width="11.42578125" style="36"/>
    <col min="3585" max="3586" width="5.7109375" style="36" customWidth="1"/>
    <col min="3587" max="3587" width="60.7109375" style="36" customWidth="1"/>
    <col min="3588" max="3588" width="13.7109375" style="36" customWidth="1"/>
    <col min="3589" max="3596" width="0" style="36" hidden="1" customWidth="1"/>
    <col min="3597" max="3600" width="14.140625" style="36" customWidth="1"/>
    <col min="3601" max="3604" width="0" style="36" hidden="1" customWidth="1"/>
    <col min="3605" max="3605" width="1" style="36" customWidth="1"/>
    <col min="3606" max="3606" width="56.28515625" style="36" bestFit="1" customWidth="1"/>
    <col min="3607" max="3840" width="11.42578125" style="36"/>
    <col min="3841" max="3842" width="5.7109375" style="36" customWidth="1"/>
    <col min="3843" max="3843" width="60.7109375" style="36" customWidth="1"/>
    <col min="3844" max="3844" width="13.7109375" style="36" customWidth="1"/>
    <col min="3845" max="3852" width="0" style="36" hidden="1" customWidth="1"/>
    <col min="3853" max="3856" width="14.140625" style="36" customWidth="1"/>
    <col min="3857" max="3860" width="0" style="36" hidden="1" customWidth="1"/>
    <col min="3861" max="3861" width="1" style="36" customWidth="1"/>
    <col min="3862" max="3862" width="56.28515625" style="36" bestFit="1" customWidth="1"/>
    <col min="3863" max="4096" width="11.42578125" style="36"/>
    <col min="4097" max="4098" width="5.7109375" style="36" customWidth="1"/>
    <col min="4099" max="4099" width="60.7109375" style="36" customWidth="1"/>
    <col min="4100" max="4100" width="13.7109375" style="36" customWidth="1"/>
    <col min="4101" max="4108" width="0" style="36" hidden="1" customWidth="1"/>
    <col min="4109" max="4112" width="14.140625" style="36" customWidth="1"/>
    <col min="4113" max="4116" width="0" style="36" hidden="1" customWidth="1"/>
    <col min="4117" max="4117" width="1" style="36" customWidth="1"/>
    <col min="4118" max="4118" width="56.28515625" style="36" bestFit="1" customWidth="1"/>
    <col min="4119" max="4352" width="11.42578125" style="36"/>
    <col min="4353" max="4354" width="5.7109375" style="36" customWidth="1"/>
    <col min="4355" max="4355" width="60.7109375" style="36" customWidth="1"/>
    <col min="4356" max="4356" width="13.7109375" style="36" customWidth="1"/>
    <col min="4357" max="4364" width="0" style="36" hidden="1" customWidth="1"/>
    <col min="4365" max="4368" width="14.140625" style="36" customWidth="1"/>
    <col min="4369" max="4372" width="0" style="36" hidden="1" customWidth="1"/>
    <col min="4373" max="4373" width="1" style="36" customWidth="1"/>
    <col min="4374" max="4374" width="56.28515625" style="36" bestFit="1" customWidth="1"/>
    <col min="4375" max="4608" width="11.42578125" style="36"/>
    <col min="4609" max="4610" width="5.7109375" style="36" customWidth="1"/>
    <col min="4611" max="4611" width="60.7109375" style="36" customWidth="1"/>
    <col min="4612" max="4612" width="13.7109375" style="36" customWidth="1"/>
    <col min="4613" max="4620" width="0" style="36" hidden="1" customWidth="1"/>
    <col min="4621" max="4624" width="14.140625" style="36" customWidth="1"/>
    <col min="4625" max="4628" width="0" style="36" hidden="1" customWidth="1"/>
    <col min="4629" max="4629" width="1" style="36" customWidth="1"/>
    <col min="4630" max="4630" width="56.28515625" style="36" bestFit="1" customWidth="1"/>
    <col min="4631" max="4864" width="11.42578125" style="36"/>
    <col min="4865" max="4866" width="5.7109375" style="36" customWidth="1"/>
    <col min="4867" max="4867" width="60.7109375" style="36" customWidth="1"/>
    <col min="4868" max="4868" width="13.7109375" style="36" customWidth="1"/>
    <col min="4869" max="4876" width="0" style="36" hidden="1" customWidth="1"/>
    <col min="4877" max="4880" width="14.140625" style="36" customWidth="1"/>
    <col min="4881" max="4884" width="0" style="36" hidden="1" customWidth="1"/>
    <col min="4885" max="4885" width="1" style="36" customWidth="1"/>
    <col min="4886" max="4886" width="56.28515625" style="36" bestFit="1" customWidth="1"/>
    <col min="4887" max="5120" width="11.42578125" style="36"/>
    <col min="5121" max="5122" width="5.7109375" style="36" customWidth="1"/>
    <col min="5123" max="5123" width="60.7109375" style="36" customWidth="1"/>
    <col min="5124" max="5124" width="13.7109375" style="36" customWidth="1"/>
    <col min="5125" max="5132" width="0" style="36" hidden="1" customWidth="1"/>
    <col min="5133" max="5136" width="14.140625" style="36" customWidth="1"/>
    <col min="5137" max="5140" width="0" style="36" hidden="1" customWidth="1"/>
    <col min="5141" max="5141" width="1" style="36" customWidth="1"/>
    <col min="5142" max="5142" width="56.28515625" style="36" bestFit="1" customWidth="1"/>
    <col min="5143" max="5376" width="11.42578125" style="36"/>
    <col min="5377" max="5378" width="5.7109375" style="36" customWidth="1"/>
    <col min="5379" max="5379" width="60.7109375" style="36" customWidth="1"/>
    <col min="5380" max="5380" width="13.7109375" style="36" customWidth="1"/>
    <col min="5381" max="5388" width="0" style="36" hidden="1" customWidth="1"/>
    <col min="5389" max="5392" width="14.140625" style="36" customWidth="1"/>
    <col min="5393" max="5396" width="0" style="36" hidden="1" customWidth="1"/>
    <col min="5397" max="5397" width="1" style="36" customWidth="1"/>
    <col min="5398" max="5398" width="56.28515625" style="36" bestFit="1" customWidth="1"/>
    <col min="5399" max="5632" width="11.42578125" style="36"/>
    <col min="5633" max="5634" width="5.7109375" style="36" customWidth="1"/>
    <col min="5635" max="5635" width="60.7109375" style="36" customWidth="1"/>
    <col min="5636" max="5636" width="13.7109375" style="36" customWidth="1"/>
    <col min="5637" max="5644" width="0" style="36" hidden="1" customWidth="1"/>
    <col min="5645" max="5648" width="14.140625" style="36" customWidth="1"/>
    <col min="5649" max="5652" width="0" style="36" hidden="1" customWidth="1"/>
    <col min="5653" max="5653" width="1" style="36" customWidth="1"/>
    <col min="5654" max="5654" width="56.28515625" style="36" bestFit="1" customWidth="1"/>
    <col min="5655" max="5888" width="11.42578125" style="36"/>
    <col min="5889" max="5890" width="5.7109375" style="36" customWidth="1"/>
    <col min="5891" max="5891" width="60.7109375" style="36" customWidth="1"/>
    <col min="5892" max="5892" width="13.7109375" style="36" customWidth="1"/>
    <col min="5893" max="5900" width="0" style="36" hidden="1" customWidth="1"/>
    <col min="5901" max="5904" width="14.140625" style="36" customWidth="1"/>
    <col min="5905" max="5908" width="0" style="36" hidden="1" customWidth="1"/>
    <col min="5909" max="5909" width="1" style="36" customWidth="1"/>
    <col min="5910" max="5910" width="56.28515625" style="36" bestFit="1" customWidth="1"/>
    <col min="5911" max="6144" width="11.42578125" style="36"/>
    <col min="6145" max="6146" width="5.7109375" style="36" customWidth="1"/>
    <col min="6147" max="6147" width="60.7109375" style="36" customWidth="1"/>
    <col min="6148" max="6148" width="13.7109375" style="36" customWidth="1"/>
    <col min="6149" max="6156" width="0" style="36" hidden="1" customWidth="1"/>
    <col min="6157" max="6160" width="14.140625" style="36" customWidth="1"/>
    <col min="6161" max="6164" width="0" style="36" hidden="1" customWidth="1"/>
    <col min="6165" max="6165" width="1" style="36" customWidth="1"/>
    <col min="6166" max="6166" width="56.28515625" style="36" bestFit="1" customWidth="1"/>
    <col min="6167" max="6400" width="11.42578125" style="36"/>
    <col min="6401" max="6402" width="5.7109375" style="36" customWidth="1"/>
    <col min="6403" max="6403" width="60.7109375" style="36" customWidth="1"/>
    <col min="6404" max="6404" width="13.7109375" style="36" customWidth="1"/>
    <col min="6405" max="6412" width="0" style="36" hidden="1" customWidth="1"/>
    <col min="6413" max="6416" width="14.140625" style="36" customWidth="1"/>
    <col min="6417" max="6420" width="0" style="36" hidden="1" customWidth="1"/>
    <col min="6421" max="6421" width="1" style="36" customWidth="1"/>
    <col min="6422" max="6422" width="56.28515625" style="36" bestFit="1" customWidth="1"/>
    <col min="6423" max="6656" width="11.42578125" style="36"/>
    <col min="6657" max="6658" width="5.7109375" style="36" customWidth="1"/>
    <col min="6659" max="6659" width="60.7109375" style="36" customWidth="1"/>
    <col min="6660" max="6660" width="13.7109375" style="36" customWidth="1"/>
    <col min="6661" max="6668" width="0" style="36" hidden="1" customWidth="1"/>
    <col min="6669" max="6672" width="14.140625" style="36" customWidth="1"/>
    <col min="6673" max="6676" width="0" style="36" hidden="1" customWidth="1"/>
    <col min="6677" max="6677" width="1" style="36" customWidth="1"/>
    <col min="6678" max="6678" width="56.28515625" style="36" bestFit="1" customWidth="1"/>
    <col min="6679" max="6912" width="11.42578125" style="36"/>
    <col min="6913" max="6914" width="5.7109375" style="36" customWidth="1"/>
    <col min="6915" max="6915" width="60.7109375" style="36" customWidth="1"/>
    <col min="6916" max="6916" width="13.7109375" style="36" customWidth="1"/>
    <col min="6917" max="6924" width="0" style="36" hidden="1" customWidth="1"/>
    <col min="6925" max="6928" width="14.140625" style="36" customWidth="1"/>
    <col min="6929" max="6932" width="0" style="36" hidden="1" customWidth="1"/>
    <col min="6933" max="6933" width="1" style="36" customWidth="1"/>
    <col min="6934" max="6934" width="56.28515625" style="36" bestFit="1" customWidth="1"/>
    <col min="6935" max="7168" width="11.42578125" style="36"/>
    <col min="7169" max="7170" width="5.7109375" style="36" customWidth="1"/>
    <col min="7171" max="7171" width="60.7109375" style="36" customWidth="1"/>
    <col min="7172" max="7172" width="13.7109375" style="36" customWidth="1"/>
    <col min="7173" max="7180" width="0" style="36" hidden="1" customWidth="1"/>
    <col min="7181" max="7184" width="14.140625" style="36" customWidth="1"/>
    <col min="7185" max="7188" width="0" style="36" hidden="1" customWidth="1"/>
    <col min="7189" max="7189" width="1" style="36" customWidth="1"/>
    <col min="7190" max="7190" width="56.28515625" style="36" bestFit="1" customWidth="1"/>
    <col min="7191" max="7424" width="11.42578125" style="36"/>
    <col min="7425" max="7426" width="5.7109375" style="36" customWidth="1"/>
    <col min="7427" max="7427" width="60.7109375" style="36" customWidth="1"/>
    <col min="7428" max="7428" width="13.7109375" style="36" customWidth="1"/>
    <col min="7429" max="7436" width="0" style="36" hidden="1" customWidth="1"/>
    <col min="7437" max="7440" width="14.140625" style="36" customWidth="1"/>
    <col min="7441" max="7444" width="0" style="36" hidden="1" customWidth="1"/>
    <col min="7445" max="7445" width="1" style="36" customWidth="1"/>
    <col min="7446" max="7446" width="56.28515625" style="36" bestFit="1" customWidth="1"/>
    <col min="7447" max="7680" width="11.42578125" style="36"/>
    <col min="7681" max="7682" width="5.7109375" style="36" customWidth="1"/>
    <col min="7683" max="7683" width="60.7109375" style="36" customWidth="1"/>
    <col min="7684" max="7684" width="13.7109375" style="36" customWidth="1"/>
    <col min="7685" max="7692" width="0" style="36" hidden="1" customWidth="1"/>
    <col min="7693" max="7696" width="14.140625" style="36" customWidth="1"/>
    <col min="7697" max="7700" width="0" style="36" hidden="1" customWidth="1"/>
    <col min="7701" max="7701" width="1" style="36" customWidth="1"/>
    <col min="7702" max="7702" width="56.28515625" style="36" bestFit="1" customWidth="1"/>
    <col min="7703" max="7936" width="11.42578125" style="36"/>
    <col min="7937" max="7938" width="5.7109375" style="36" customWidth="1"/>
    <col min="7939" max="7939" width="60.7109375" style="36" customWidth="1"/>
    <col min="7940" max="7940" width="13.7109375" style="36" customWidth="1"/>
    <col min="7941" max="7948" width="0" style="36" hidden="1" customWidth="1"/>
    <col min="7949" max="7952" width="14.140625" style="36" customWidth="1"/>
    <col min="7953" max="7956" width="0" style="36" hidden="1" customWidth="1"/>
    <col min="7957" max="7957" width="1" style="36" customWidth="1"/>
    <col min="7958" max="7958" width="56.28515625" style="36" bestFit="1" customWidth="1"/>
    <col min="7959" max="8192" width="11.42578125" style="36"/>
    <col min="8193" max="8194" width="5.7109375" style="36" customWidth="1"/>
    <col min="8195" max="8195" width="60.7109375" style="36" customWidth="1"/>
    <col min="8196" max="8196" width="13.7109375" style="36" customWidth="1"/>
    <col min="8197" max="8204" width="0" style="36" hidden="1" customWidth="1"/>
    <col min="8205" max="8208" width="14.140625" style="36" customWidth="1"/>
    <col min="8209" max="8212" width="0" style="36" hidden="1" customWidth="1"/>
    <col min="8213" max="8213" width="1" style="36" customWidth="1"/>
    <col min="8214" max="8214" width="56.28515625" style="36" bestFit="1" customWidth="1"/>
    <col min="8215" max="8448" width="11.42578125" style="36"/>
    <col min="8449" max="8450" width="5.7109375" style="36" customWidth="1"/>
    <col min="8451" max="8451" width="60.7109375" style="36" customWidth="1"/>
    <col min="8452" max="8452" width="13.7109375" style="36" customWidth="1"/>
    <col min="8453" max="8460" width="0" style="36" hidden="1" customWidth="1"/>
    <col min="8461" max="8464" width="14.140625" style="36" customWidth="1"/>
    <col min="8465" max="8468" width="0" style="36" hidden="1" customWidth="1"/>
    <col min="8469" max="8469" width="1" style="36" customWidth="1"/>
    <col min="8470" max="8470" width="56.28515625" style="36" bestFit="1" customWidth="1"/>
    <col min="8471" max="8704" width="11.42578125" style="36"/>
    <col min="8705" max="8706" width="5.7109375" style="36" customWidth="1"/>
    <col min="8707" max="8707" width="60.7109375" style="36" customWidth="1"/>
    <col min="8708" max="8708" width="13.7109375" style="36" customWidth="1"/>
    <col min="8709" max="8716" width="0" style="36" hidden="1" customWidth="1"/>
    <col min="8717" max="8720" width="14.140625" style="36" customWidth="1"/>
    <col min="8721" max="8724" width="0" style="36" hidden="1" customWidth="1"/>
    <col min="8725" max="8725" width="1" style="36" customWidth="1"/>
    <col min="8726" max="8726" width="56.28515625" style="36" bestFit="1" customWidth="1"/>
    <col min="8727" max="8960" width="11.42578125" style="36"/>
    <col min="8961" max="8962" width="5.7109375" style="36" customWidth="1"/>
    <col min="8963" max="8963" width="60.7109375" style="36" customWidth="1"/>
    <col min="8964" max="8964" width="13.7109375" style="36" customWidth="1"/>
    <col min="8965" max="8972" width="0" style="36" hidden="1" customWidth="1"/>
    <col min="8973" max="8976" width="14.140625" style="36" customWidth="1"/>
    <col min="8977" max="8980" width="0" style="36" hidden="1" customWidth="1"/>
    <col min="8981" max="8981" width="1" style="36" customWidth="1"/>
    <col min="8982" max="8982" width="56.28515625" style="36" bestFit="1" customWidth="1"/>
    <col min="8983" max="9216" width="11.42578125" style="36"/>
    <col min="9217" max="9218" width="5.7109375" style="36" customWidth="1"/>
    <col min="9219" max="9219" width="60.7109375" style="36" customWidth="1"/>
    <col min="9220" max="9220" width="13.7109375" style="36" customWidth="1"/>
    <col min="9221" max="9228" width="0" style="36" hidden="1" customWidth="1"/>
    <col min="9229" max="9232" width="14.140625" style="36" customWidth="1"/>
    <col min="9233" max="9236" width="0" style="36" hidden="1" customWidth="1"/>
    <col min="9237" max="9237" width="1" style="36" customWidth="1"/>
    <col min="9238" max="9238" width="56.28515625" style="36" bestFit="1" customWidth="1"/>
    <col min="9239" max="9472" width="11.42578125" style="36"/>
    <col min="9473" max="9474" width="5.7109375" style="36" customWidth="1"/>
    <col min="9475" max="9475" width="60.7109375" style="36" customWidth="1"/>
    <col min="9476" max="9476" width="13.7109375" style="36" customWidth="1"/>
    <col min="9477" max="9484" width="0" style="36" hidden="1" customWidth="1"/>
    <col min="9485" max="9488" width="14.140625" style="36" customWidth="1"/>
    <col min="9489" max="9492" width="0" style="36" hidden="1" customWidth="1"/>
    <col min="9493" max="9493" width="1" style="36" customWidth="1"/>
    <col min="9494" max="9494" width="56.28515625" style="36" bestFit="1" customWidth="1"/>
    <col min="9495" max="9728" width="11.42578125" style="36"/>
    <col min="9729" max="9730" width="5.7109375" style="36" customWidth="1"/>
    <col min="9731" max="9731" width="60.7109375" style="36" customWidth="1"/>
    <col min="9732" max="9732" width="13.7109375" style="36" customWidth="1"/>
    <col min="9733" max="9740" width="0" style="36" hidden="1" customWidth="1"/>
    <col min="9741" max="9744" width="14.140625" style="36" customWidth="1"/>
    <col min="9745" max="9748" width="0" style="36" hidden="1" customWidth="1"/>
    <col min="9749" max="9749" width="1" style="36" customWidth="1"/>
    <col min="9750" max="9750" width="56.28515625" style="36" bestFit="1" customWidth="1"/>
    <col min="9751" max="9984" width="11.42578125" style="36"/>
    <col min="9985" max="9986" width="5.7109375" style="36" customWidth="1"/>
    <col min="9987" max="9987" width="60.7109375" style="36" customWidth="1"/>
    <col min="9988" max="9988" width="13.7109375" style="36" customWidth="1"/>
    <col min="9989" max="9996" width="0" style="36" hidden="1" customWidth="1"/>
    <col min="9997" max="10000" width="14.140625" style="36" customWidth="1"/>
    <col min="10001" max="10004" width="0" style="36" hidden="1" customWidth="1"/>
    <col min="10005" max="10005" width="1" style="36" customWidth="1"/>
    <col min="10006" max="10006" width="56.28515625" style="36" bestFit="1" customWidth="1"/>
    <col min="10007" max="10240" width="11.42578125" style="36"/>
    <col min="10241" max="10242" width="5.7109375" style="36" customWidth="1"/>
    <col min="10243" max="10243" width="60.7109375" style="36" customWidth="1"/>
    <col min="10244" max="10244" width="13.7109375" style="36" customWidth="1"/>
    <col min="10245" max="10252" width="0" style="36" hidden="1" customWidth="1"/>
    <col min="10253" max="10256" width="14.140625" style="36" customWidth="1"/>
    <col min="10257" max="10260" width="0" style="36" hidden="1" customWidth="1"/>
    <col min="10261" max="10261" width="1" style="36" customWidth="1"/>
    <col min="10262" max="10262" width="56.28515625" style="36" bestFit="1" customWidth="1"/>
    <col min="10263" max="10496" width="11.42578125" style="36"/>
    <col min="10497" max="10498" width="5.7109375" style="36" customWidth="1"/>
    <col min="10499" max="10499" width="60.7109375" style="36" customWidth="1"/>
    <col min="10500" max="10500" width="13.7109375" style="36" customWidth="1"/>
    <col min="10501" max="10508" width="0" style="36" hidden="1" customWidth="1"/>
    <col min="10509" max="10512" width="14.140625" style="36" customWidth="1"/>
    <col min="10513" max="10516" width="0" style="36" hidden="1" customWidth="1"/>
    <col min="10517" max="10517" width="1" style="36" customWidth="1"/>
    <col min="10518" max="10518" width="56.28515625" style="36" bestFit="1" customWidth="1"/>
    <col min="10519" max="10752" width="11.42578125" style="36"/>
    <col min="10753" max="10754" width="5.7109375" style="36" customWidth="1"/>
    <col min="10755" max="10755" width="60.7109375" style="36" customWidth="1"/>
    <col min="10756" max="10756" width="13.7109375" style="36" customWidth="1"/>
    <col min="10757" max="10764" width="0" style="36" hidden="1" customWidth="1"/>
    <col min="10765" max="10768" width="14.140625" style="36" customWidth="1"/>
    <col min="10769" max="10772" width="0" style="36" hidden="1" customWidth="1"/>
    <col min="10773" max="10773" width="1" style="36" customWidth="1"/>
    <col min="10774" max="10774" width="56.28515625" style="36" bestFit="1" customWidth="1"/>
    <col min="10775" max="11008" width="11.42578125" style="36"/>
    <col min="11009" max="11010" width="5.7109375" style="36" customWidth="1"/>
    <col min="11011" max="11011" width="60.7109375" style="36" customWidth="1"/>
    <col min="11012" max="11012" width="13.7109375" style="36" customWidth="1"/>
    <col min="11013" max="11020" width="0" style="36" hidden="1" customWidth="1"/>
    <col min="11021" max="11024" width="14.140625" style="36" customWidth="1"/>
    <col min="11025" max="11028" width="0" style="36" hidden="1" customWidth="1"/>
    <col min="11029" max="11029" width="1" style="36" customWidth="1"/>
    <col min="11030" max="11030" width="56.28515625" style="36" bestFit="1" customWidth="1"/>
    <col min="11031" max="11264" width="11.42578125" style="36"/>
    <col min="11265" max="11266" width="5.7109375" style="36" customWidth="1"/>
    <col min="11267" max="11267" width="60.7109375" style="36" customWidth="1"/>
    <col min="11268" max="11268" width="13.7109375" style="36" customWidth="1"/>
    <col min="11269" max="11276" width="0" style="36" hidden="1" customWidth="1"/>
    <col min="11277" max="11280" width="14.140625" style="36" customWidth="1"/>
    <col min="11281" max="11284" width="0" style="36" hidden="1" customWidth="1"/>
    <col min="11285" max="11285" width="1" style="36" customWidth="1"/>
    <col min="11286" max="11286" width="56.28515625" style="36" bestFit="1" customWidth="1"/>
    <col min="11287" max="11520" width="11.42578125" style="36"/>
    <col min="11521" max="11522" width="5.7109375" style="36" customWidth="1"/>
    <col min="11523" max="11523" width="60.7109375" style="36" customWidth="1"/>
    <col min="11524" max="11524" width="13.7109375" style="36" customWidth="1"/>
    <col min="11525" max="11532" width="0" style="36" hidden="1" customWidth="1"/>
    <col min="11533" max="11536" width="14.140625" style="36" customWidth="1"/>
    <col min="11537" max="11540" width="0" style="36" hidden="1" customWidth="1"/>
    <col min="11541" max="11541" width="1" style="36" customWidth="1"/>
    <col min="11542" max="11542" width="56.28515625" style="36" bestFit="1" customWidth="1"/>
    <col min="11543" max="11776" width="11.42578125" style="36"/>
    <col min="11777" max="11778" width="5.7109375" style="36" customWidth="1"/>
    <col min="11779" max="11779" width="60.7109375" style="36" customWidth="1"/>
    <col min="11780" max="11780" width="13.7109375" style="36" customWidth="1"/>
    <col min="11781" max="11788" width="0" style="36" hidden="1" customWidth="1"/>
    <col min="11789" max="11792" width="14.140625" style="36" customWidth="1"/>
    <col min="11793" max="11796" width="0" style="36" hidden="1" customWidth="1"/>
    <col min="11797" max="11797" width="1" style="36" customWidth="1"/>
    <col min="11798" max="11798" width="56.28515625" style="36" bestFit="1" customWidth="1"/>
    <col min="11799" max="12032" width="11.42578125" style="36"/>
    <col min="12033" max="12034" width="5.7109375" style="36" customWidth="1"/>
    <col min="12035" max="12035" width="60.7109375" style="36" customWidth="1"/>
    <col min="12036" max="12036" width="13.7109375" style="36" customWidth="1"/>
    <col min="12037" max="12044" width="0" style="36" hidden="1" customWidth="1"/>
    <col min="12045" max="12048" width="14.140625" style="36" customWidth="1"/>
    <col min="12049" max="12052" width="0" style="36" hidden="1" customWidth="1"/>
    <col min="12053" max="12053" width="1" style="36" customWidth="1"/>
    <col min="12054" max="12054" width="56.28515625" style="36" bestFit="1" customWidth="1"/>
    <col min="12055" max="12288" width="11.42578125" style="36"/>
    <col min="12289" max="12290" width="5.7109375" style="36" customWidth="1"/>
    <col min="12291" max="12291" width="60.7109375" style="36" customWidth="1"/>
    <col min="12292" max="12292" width="13.7109375" style="36" customWidth="1"/>
    <col min="12293" max="12300" width="0" style="36" hidden="1" customWidth="1"/>
    <col min="12301" max="12304" width="14.140625" style="36" customWidth="1"/>
    <col min="12305" max="12308" width="0" style="36" hidden="1" customWidth="1"/>
    <col min="12309" max="12309" width="1" style="36" customWidth="1"/>
    <col min="12310" max="12310" width="56.28515625" style="36" bestFit="1" customWidth="1"/>
    <col min="12311" max="12544" width="11.42578125" style="36"/>
    <col min="12545" max="12546" width="5.7109375" style="36" customWidth="1"/>
    <col min="12547" max="12547" width="60.7109375" style="36" customWidth="1"/>
    <col min="12548" max="12548" width="13.7109375" style="36" customWidth="1"/>
    <col min="12549" max="12556" width="0" style="36" hidden="1" customWidth="1"/>
    <col min="12557" max="12560" width="14.140625" style="36" customWidth="1"/>
    <col min="12561" max="12564" width="0" style="36" hidden="1" customWidth="1"/>
    <col min="12565" max="12565" width="1" style="36" customWidth="1"/>
    <col min="12566" max="12566" width="56.28515625" style="36" bestFit="1" customWidth="1"/>
    <col min="12567" max="12800" width="11.42578125" style="36"/>
    <col min="12801" max="12802" width="5.7109375" style="36" customWidth="1"/>
    <col min="12803" max="12803" width="60.7109375" style="36" customWidth="1"/>
    <col min="12804" max="12804" width="13.7109375" style="36" customWidth="1"/>
    <col min="12805" max="12812" width="0" style="36" hidden="1" customWidth="1"/>
    <col min="12813" max="12816" width="14.140625" style="36" customWidth="1"/>
    <col min="12817" max="12820" width="0" style="36" hidden="1" customWidth="1"/>
    <col min="12821" max="12821" width="1" style="36" customWidth="1"/>
    <col min="12822" max="12822" width="56.28515625" style="36" bestFit="1" customWidth="1"/>
    <col min="12823" max="13056" width="11.42578125" style="36"/>
    <col min="13057" max="13058" width="5.7109375" style="36" customWidth="1"/>
    <col min="13059" max="13059" width="60.7109375" style="36" customWidth="1"/>
    <col min="13060" max="13060" width="13.7109375" style="36" customWidth="1"/>
    <col min="13061" max="13068" width="0" style="36" hidden="1" customWidth="1"/>
    <col min="13069" max="13072" width="14.140625" style="36" customWidth="1"/>
    <col min="13073" max="13076" width="0" style="36" hidden="1" customWidth="1"/>
    <col min="13077" max="13077" width="1" style="36" customWidth="1"/>
    <col min="13078" max="13078" width="56.28515625" style="36" bestFit="1" customWidth="1"/>
    <col min="13079" max="13312" width="11.42578125" style="36"/>
    <col min="13313" max="13314" width="5.7109375" style="36" customWidth="1"/>
    <col min="13315" max="13315" width="60.7109375" style="36" customWidth="1"/>
    <col min="13316" max="13316" width="13.7109375" style="36" customWidth="1"/>
    <col min="13317" max="13324" width="0" style="36" hidden="1" customWidth="1"/>
    <col min="13325" max="13328" width="14.140625" style="36" customWidth="1"/>
    <col min="13329" max="13332" width="0" style="36" hidden="1" customWidth="1"/>
    <col min="13333" max="13333" width="1" style="36" customWidth="1"/>
    <col min="13334" max="13334" width="56.28515625" style="36" bestFit="1" customWidth="1"/>
    <col min="13335" max="13568" width="11.42578125" style="36"/>
    <col min="13569" max="13570" width="5.7109375" style="36" customWidth="1"/>
    <col min="13571" max="13571" width="60.7109375" style="36" customWidth="1"/>
    <col min="13572" max="13572" width="13.7109375" style="36" customWidth="1"/>
    <col min="13573" max="13580" width="0" style="36" hidden="1" customWidth="1"/>
    <col min="13581" max="13584" width="14.140625" style="36" customWidth="1"/>
    <col min="13585" max="13588" width="0" style="36" hidden="1" customWidth="1"/>
    <col min="13589" max="13589" width="1" style="36" customWidth="1"/>
    <col min="13590" max="13590" width="56.28515625" style="36" bestFit="1" customWidth="1"/>
    <col min="13591" max="13824" width="11.42578125" style="36"/>
    <col min="13825" max="13826" width="5.7109375" style="36" customWidth="1"/>
    <col min="13827" max="13827" width="60.7109375" style="36" customWidth="1"/>
    <col min="13828" max="13828" width="13.7109375" style="36" customWidth="1"/>
    <col min="13829" max="13836" width="0" style="36" hidden="1" customWidth="1"/>
    <col min="13837" max="13840" width="14.140625" style="36" customWidth="1"/>
    <col min="13841" max="13844" width="0" style="36" hidden="1" customWidth="1"/>
    <col min="13845" max="13845" width="1" style="36" customWidth="1"/>
    <col min="13846" max="13846" width="56.28515625" style="36" bestFit="1" customWidth="1"/>
    <col min="13847" max="14080" width="11.42578125" style="36"/>
    <col min="14081" max="14082" width="5.7109375" style="36" customWidth="1"/>
    <col min="14083" max="14083" width="60.7109375" style="36" customWidth="1"/>
    <col min="14084" max="14084" width="13.7109375" style="36" customWidth="1"/>
    <col min="14085" max="14092" width="0" style="36" hidden="1" customWidth="1"/>
    <col min="14093" max="14096" width="14.140625" style="36" customWidth="1"/>
    <col min="14097" max="14100" width="0" style="36" hidden="1" customWidth="1"/>
    <col min="14101" max="14101" width="1" style="36" customWidth="1"/>
    <col min="14102" max="14102" width="56.28515625" style="36" bestFit="1" customWidth="1"/>
    <col min="14103" max="14336" width="11.42578125" style="36"/>
    <col min="14337" max="14338" width="5.7109375" style="36" customWidth="1"/>
    <col min="14339" max="14339" width="60.7109375" style="36" customWidth="1"/>
    <col min="14340" max="14340" width="13.7109375" style="36" customWidth="1"/>
    <col min="14341" max="14348" width="0" style="36" hidden="1" customWidth="1"/>
    <col min="14349" max="14352" width="14.140625" style="36" customWidth="1"/>
    <col min="14353" max="14356" width="0" style="36" hidden="1" customWidth="1"/>
    <col min="14357" max="14357" width="1" style="36" customWidth="1"/>
    <col min="14358" max="14358" width="56.28515625" style="36" bestFit="1" customWidth="1"/>
    <col min="14359" max="14592" width="11.42578125" style="36"/>
    <col min="14593" max="14594" width="5.7109375" style="36" customWidth="1"/>
    <col min="14595" max="14595" width="60.7109375" style="36" customWidth="1"/>
    <col min="14596" max="14596" width="13.7109375" style="36" customWidth="1"/>
    <col min="14597" max="14604" width="0" style="36" hidden="1" customWidth="1"/>
    <col min="14605" max="14608" width="14.140625" style="36" customWidth="1"/>
    <col min="14609" max="14612" width="0" style="36" hidden="1" customWidth="1"/>
    <col min="14613" max="14613" width="1" style="36" customWidth="1"/>
    <col min="14614" max="14614" width="56.28515625" style="36" bestFit="1" customWidth="1"/>
    <col min="14615" max="14848" width="11.42578125" style="36"/>
    <col min="14849" max="14850" width="5.7109375" style="36" customWidth="1"/>
    <col min="14851" max="14851" width="60.7109375" style="36" customWidth="1"/>
    <col min="14852" max="14852" width="13.7109375" style="36" customWidth="1"/>
    <col min="14853" max="14860" width="0" style="36" hidden="1" customWidth="1"/>
    <col min="14861" max="14864" width="14.140625" style="36" customWidth="1"/>
    <col min="14865" max="14868" width="0" style="36" hidden="1" customWidth="1"/>
    <col min="14869" max="14869" width="1" style="36" customWidth="1"/>
    <col min="14870" max="14870" width="56.28515625" style="36" bestFit="1" customWidth="1"/>
    <col min="14871" max="15104" width="11.42578125" style="36"/>
    <col min="15105" max="15106" width="5.7109375" style="36" customWidth="1"/>
    <col min="15107" max="15107" width="60.7109375" style="36" customWidth="1"/>
    <col min="15108" max="15108" width="13.7109375" style="36" customWidth="1"/>
    <col min="15109" max="15116" width="0" style="36" hidden="1" customWidth="1"/>
    <col min="15117" max="15120" width="14.140625" style="36" customWidth="1"/>
    <col min="15121" max="15124" width="0" style="36" hidden="1" customWidth="1"/>
    <col min="15125" max="15125" width="1" style="36" customWidth="1"/>
    <col min="15126" max="15126" width="56.28515625" style="36" bestFit="1" customWidth="1"/>
    <col min="15127" max="15360" width="11.42578125" style="36"/>
    <col min="15361" max="15362" width="5.7109375" style="36" customWidth="1"/>
    <col min="15363" max="15363" width="60.7109375" style="36" customWidth="1"/>
    <col min="15364" max="15364" width="13.7109375" style="36" customWidth="1"/>
    <col min="15365" max="15372" width="0" style="36" hidden="1" customWidth="1"/>
    <col min="15373" max="15376" width="14.140625" style="36" customWidth="1"/>
    <col min="15377" max="15380" width="0" style="36" hidden="1" customWidth="1"/>
    <col min="15381" max="15381" width="1" style="36" customWidth="1"/>
    <col min="15382" max="15382" width="56.28515625" style="36" bestFit="1" customWidth="1"/>
    <col min="15383" max="15616" width="11.42578125" style="36"/>
    <col min="15617" max="15618" width="5.7109375" style="36" customWidth="1"/>
    <col min="15619" max="15619" width="60.7109375" style="36" customWidth="1"/>
    <col min="15620" max="15620" width="13.7109375" style="36" customWidth="1"/>
    <col min="15621" max="15628" width="0" style="36" hidden="1" customWidth="1"/>
    <col min="15629" max="15632" width="14.140625" style="36" customWidth="1"/>
    <col min="15633" max="15636" width="0" style="36" hidden="1" customWidth="1"/>
    <col min="15637" max="15637" width="1" style="36" customWidth="1"/>
    <col min="15638" max="15638" width="56.28515625" style="36" bestFit="1" customWidth="1"/>
    <col min="15639" max="15872" width="11.42578125" style="36"/>
    <col min="15873" max="15874" width="5.7109375" style="36" customWidth="1"/>
    <col min="15875" max="15875" width="60.7109375" style="36" customWidth="1"/>
    <col min="15876" max="15876" width="13.7109375" style="36" customWidth="1"/>
    <col min="15877" max="15884" width="0" style="36" hidden="1" customWidth="1"/>
    <col min="15885" max="15888" width="14.140625" style="36" customWidth="1"/>
    <col min="15889" max="15892" width="0" style="36" hidden="1" customWidth="1"/>
    <col min="15893" max="15893" width="1" style="36" customWidth="1"/>
    <col min="15894" max="15894" width="56.28515625" style="36" bestFit="1" customWidth="1"/>
    <col min="15895" max="16128" width="11.42578125" style="36"/>
    <col min="16129" max="16130" width="5.7109375" style="36" customWidth="1"/>
    <col min="16131" max="16131" width="60.7109375" style="36" customWidth="1"/>
    <col min="16132" max="16132" width="13.7109375" style="36" customWidth="1"/>
    <col min="16133" max="16140" width="0" style="36" hidden="1" customWidth="1"/>
    <col min="16141" max="16144" width="14.140625" style="36" customWidth="1"/>
    <col min="16145" max="16148" width="0" style="36" hidden="1" customWidth="1"/>
    <col min="16149" max="16149" width="1" style="36" customWidth="1"/>
    <col min="16150" max="16150" width="56.28515625" style="36" bestFit="1" customWidth="1"/>
    <col min="16151" max="16384" width="11.42578125" style="36"/>
  </cols>
  <sheetData>
    <row r="1" spans="1:22" s="4" customFormat="1" ht="12.75" customHeight="1">
      <c r="A1" s="212" t="s">
        <v>199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2" s="4" customFormat="1" ht="12.75" customHeight="1">
      <c r="A2" s="212" t="s">
        <v>105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2" ht="12.75" customHeight="1"/>
    <row r="4" spans="1:22" ht="12.75" customHeight="1">
      <c r="A4" s="40" t="s">
        <v>143</v>
      </c>
    </row>
    <row r="5" spans="1:22" ht="12.75" customHeight="1">
      <c r="A5" s="40" t="s">
        <v>146</v>
      </c>
    </row>
    <row r="6" spans="1:22" ht="12.75" customHeight="1">
      <c r="A6" s="40"/>
    </row>
    <row r="7" spans="1:22" ht="12.75" customHeight="1" thickBot="1"/>
    <row r="8" spans="1:22" s="4" customFormat="1" ht="12.75" customHeight="1">
      <c r="A8" s="216" t="s">
        <v>47</v>
      </c>
      <c r="B8" s="217"/>
      <c r="C8" s="220" t="s">
        <v>7</v>
      </c>
      <c r="D8" s="222" t="s">
        <v>5</v>
      </c>
      <c r="E8" s="46" t="s">
        <v>6</v>
      </c>
      <c r="F8" s="46" t="s">
        <v>48</v>
      </c>
      <c r="G8" s="46" t="s">
        <v>68</v>
      </c>
      <c r="H8" s="52" t="s">
        <v>69</v>
      </c>
      <c r="I8" s="50" t="s">
        <v>6</v>
      </c>
      <c r="J8" s="46" t="s">
        <v>48</v>
      </c>
      <c r="K8" s="46" t="s">
        <v>68</v>
      </c>
      <c r="L8" s="47" t="s">
        <v>69</v>
      </c>
      <c r="M8" s="46" t="s">
        <v>6</v>
      </c>
      <c r="N8" s="46" t="s">
        <v>48</v>
      </c>
      <c r="O8" s="46" t="s">
        <v>68</v>
      </c>
      <c r="P8" s="47" t="s">
        <v>69</v>
      </c>
      <c r="Q8" s="46" t="s">
        <v>6</v>
      </c>
      <c r="R8" s="46" t="s">
        <v>48</v>
      </c>
      <c r="S8" s="46" t="s">
        <v>68</v>
      </c>
      <c r="T8" s="16" t="s">
        <v>69</v>
      </c>
      <c r="U8" s="1"/>
      <c r="V8" s="224" t="s">
        <v>32</v>
      </c>
    </row>
    <row r="9" spans="1:22" s="4" customFormat="1" ht="12.75" customHeight="1" thickBot="1">
      <c r="A9" s="218"/>
      <c r="B9" s="219"/>
      <c r="C9" s="221"/>
      <c r="D9" s="223"/>
      <c r="E9" s="48" t="s">
        <v>180</v>
      </c>
      <c r="F9" s="48" t="s">
        <v>70</v>
      </c>
      <c r="G9" s="48" t="s">
        <v>180</v>
      </c>
      <c r="H9" s="51" t="s">
        <v>71</v>
      </c>
      <c r="I9" s="49" t="s">
        <v>181</v>
      </c>
      <c r="J9" s="48" t="s">
        <v>72</v>
      </c>
      <c r="K9" s="49" t="s">
        <v>181</v>
      </c>
      <c r="L9" s="49" t="s">
        <v>71</v>
      </c>
      <c r="M9" s="48" t="s">
        <v>182</v>
      </c>
      <c r="N9" s="48" t="s">
        <v>73</v>
      </c>
      <c r="O9" s="48" t="s">
        <v>182</v>
      </c>
      <c r="P9" s="49" t="s">
        <v>71</v>
      </c>
      <c r="Q9" s="48" t="s">
        <v>183</v>
      </c>
      <c r="R9" s="48" t="s">
        <v>74</v>
      </c>
      <c r="S9" s="48" t="s">
        <v>183</v>
      </c>
      <c r="T9" s="17" t="s">
        <v>71</v>
      </c>
      <c r="U9" s="1"/>
      <c r="V9" s="225"/>
    </row>
    <row r="10" spans="1:22" ht="14.1" customHeight="1">
      <c r="A10" s="98"/>
      <c r="B10" s="99"/>
      <c r="C10" s="100"/>
      <c r="D10" s="30"/>
      <c r="E10" s="30"/>
      <c r="F10" s="45"/>
      <c r="G10" s="45"/>
      <c r="H10" s="9"/>
      <c r="I10" s="30"/>
      <c r="J10" s="30"/>
      <c r="K10" s="30"/>
      <c r="L10" s="9"/>
      <c r="M10" s="30"/>
      <c r="N10" s="30"/>
      <c r="O10" s="30"/>
      <c r="P10" s="30"/>
      <c r="Q10" s="30"/>
      <c r="R10" s="30"/>
      <c r="S10" s="30"/>
      <c r="T10" s="101"/>
      <c r="V10" s="102"/>
    </row>
    <row r="11" spans="1:22" ht="14.1" customHeight="1">
      <c r="A11" s="103" t="s">
        <v>195</v>
      </c>
      <c r="B11" s="104"/>
      <c r="C11" s="105" t="s">
        <v>115</v>
      </c>
      <c r="D11" s="106">
        <v>19083641</v>
      </c>
      <c r="E11" s="106">
        <v>19083641</v>
      </c>
      <c r="F11" s="106">
        <v>0</v>
      </c>
      <c r="G11" s="106">
        <v>0</v>
      </c>
      <c r="H11" s="15">
        <f>+G11/E11</f>
        <v>0</v>
      </c>
      <c r="I11" s="106">
        <v>19083641</v>
      </c>
      <c r="J11" s="63">
        <f>+K11-G11</f>
        <v>5218477</v>
      </c>
      <c r="K11" s="106">
        <v>5218477</v>
      </c>
      <c r="L11" s="15">
        <f>+K11/I11</f>
        <v>0.2734529013619571</v>
      </c>
      <c r="M11" s="106">
        <v>19083641</v>
      </c>
      <c r="N11" s="63">
        <f>+O11-K11</f>
        <v>5277509</v>
      </c>
      <c r="O11" s="106">
        <v>10495986</v>
      </c>
      <c r="P11" s="15">
        <f>+O11/M11</f>
        <v>0.54999913276507351</v>
      </c>
      <c r="Q11" s="106"/>
      <c r="R11" s="63">
        <f>+S11-O11</f>
        <v>-10495986</v>
      </c>
      <c r="S11" s="106"/>
      <c r="T11" s="31" t="e">
        <f>+S11/Q11</f>
        <v>#DIV/0!</v>
      </c>
      <c r="V11" s="35"/>
    </row>
    <row r="12" spans="1:22" ht="14.1" customHeight="1">
      <c r="A12" s="103"/>
      <c r="B12" s="104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7"/>
      <c r="V12" s="35"/>
    </row>
    <row r="13" spans="1:22" ht="14.1" customHeight="1">
      <c r="A13" s="32" t="s">
        <v>196</v>
      </c>
      <c r="B13" s="33"/>
      <c r="C13" s="34" t="s">
        <v>116</v>
      </c>
      <c r="D13" s="64">
        <v>1109745425</v>
      </c>
      <c r="E13" s="64">
        <v>1109745425</v>
      </c>
      <c r="F13" s="64">
        <v>282013406</v>
      </c>
      <c r="G13" s="64">
        <v>282013406</v>
      </c>
      <c r="H13" s="15">
        <f>+G13/E13</f>
        <v>0.254124414164627</v>
      </c>
      <c r="I13" s="64">
        <v>1109745425</v>
      </c>
      <c r="J13" s="63">
        <f>+K13-G13</f>
        <v>289762401</v>
      </c>
      <c r="K13" s="64">
        <v>571775807</v>
      </c>
      <c r="L13" s="15">
        <f>+K13/I13</f>
        <v>0.51523150636101966</v>
      </c>
      <c r="M13" s="64">
        <v>1109745425</v>
      </c>
      <c r="N13" s="63">
        <f>+O13-K13</f>
        <v>246463657.95000017</v>
      </c>
      <c r="O13" s="63">
        <v>818239464.95000017</v>
      </c>
      <c r="P13" s="15">
        <f>+O13/M13</f>
        <v>0.7373217735500015</v>
      </c>
      <c r="Q13" s="64"/>
      <c r="R13" s="63">
        <f>+S13-O13</f>
        <v>-818239464.95000017</v>
      </c>
      <c r="S13" s="63"/>
      <c r="T13" s="31" t="e">
        <f>+S13/Q13</f>
        <v>#DIV/0!</v>
      </c>
      <c r="V13" s="35"/>
    </row>
    <row r="14" spans="1:22" ht="14.1" customHeight="1">
      <c r="A14" s="32"/>
      <c r="B14" s="33"/>
      <c r="C14" s="37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38"/>
      <c r="V14" s="35"/>
    </row>
    <row r="15" spans="1:22" ht="24">
      <c r="A15" s="32" t="s">
        <v>197</v>
      </c>
      <c r="B15" s="33"/>
      <c r="C15" s="108" t="s">
        <v>147</v>
      </c>
      <c r="D15" s="64">
        <v>518587974</v>
      </c>
      <c r="E15" s="64">
        <v>518587974</v>
      </c>
      <c r="F15" s="64">
        <v>132071721</v>
      </c>
      <c r="G15" s="64">
        <v>132071721</v>
      </c>
      <c r="H15" s="15">
        <f>+G15/E15</f>
        <v>0.2546756338780814</v>
      </c>
      <c r="I15" s="64">
        <v>518587974</v>
      </c>
      <c r="J15" s="63">
        <f>+K15-G15</f>
        <v>132071721</v>
      </c>
      <c r="K15" s="64">
        <v>264143442</v>
      </c>
      <c r="L15" s="15">
        <f>+K15/I15</f>
        <v>0.5093512677561628</v>
      </c>
      <c r="M15" s="64">
        <v>518587974</v>
      </c>
      <c r="N15" s="63">
        <f>+O15-K15</f>
        <v>113893592.45299995</v>
      </c>
      <c r="O15" s="63">
        <v>378037034.45299995</v>
      </c>
      <c r="P15" s="15">
        <f>+O15/M15</f>
        <v>0.72897377765455074</v>
      </c>
      <c r="Q15" s="64"/>
      <c r="R15" s="63">
        <f>+S15-O15</f>
        <v>-378037034.45299995</v>
      </c>
      <c r="S15" s="63"/>
      <c r="T15" s="31" t="e">
        <f>+S15/Q15</f>
        <v>#DIV/0!</v>
      </c>
      <c r="V15" s="35"/>
    </row>
    <row r="16" spans="1:22" ht="14.1" customHeight="1">
      <c r="A16" s="32"/>
      <c r="B16" s="33"/>
      <c r="C16" s="37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38"/>
      <c r="V16" s="35"/>
    </row>
    <row r="17" spans="1:25" ht="14.1" customHeight="1">
      <c r="A17" s="32">
        <v>6</v>
      </c>
      <c r="B17" s="33"/>
      <c r="C17" s="37" t="s">
        <v>117</v>
      </c>
      <c r="D17" s="64">
        <v>200797296</v>
      </c>
      <c r="E17" s="64">
        <v>200797296</v>
      </c>
      <c r="F17" s="64">
        <v>0</v>
      </c>
      <c r="G17" s="64">
        <v>0</v>
      </c>
      <c r="H17" s="15">
        <f>+G17/E17</f>
        <v>0</v>
      </c>
      <c r="I17" s="64">
        <v>200797296</v>
      </c>
      <c r="J17" s="63">
        <f>+K17-G17</f>
        <v>69928423</v>
      </c>
      <c r="K17" s="64">
        <v>69928423</v>
      </c>
      <c r="L17" s="15">
        <f>+K17/I17</f>
        <v>0.34825380815885093</v>
      </c>
      <c r="M17" s="64">
        <v>200797296</v>
      </c>
      <c r="N17" s="63">
        <f>+O17-K17</f>
        <v>35966165.576000005</v>
      </c>
      <c r="O17" s="63">
        <v>105894588.57600001</v>
      </c>
      <c r="P17" s="15">
        <f>+O17/M17</f>
        <v>0.52737059056811209</v>
      </c>
      <c r="Q17" s="64"/>
      <c r="R17" s="63">
        <f>+S17-O17</f>
        <v>-105894588.57600001</v>
      </c>
      <c r="S17" s="63"/>
      <c r="T17" s="31" t="e">
        <f>+S17/Q17</f>
        <v>#DIV/0!</v>
      </c>
      <c r="V17" s="226"/>
      <c r="X17" s="29"/>
    </row>
    <row r="18" spans="1:25" ht="14.1" customHeight="1">
      <c r="A18" s="32"/>
      <c r="B18" s="33" t="s">
        <v>0</v>
      </c>
      <c r="C18" s="62" t="s">
        <v>118</v>
      </c>
      <c r="D18" s="64">
        <v>113066012</v>
      </c>
      <c r="E18" s="64">
        <v>113066012</v>
      </c>
      <c r="F18" s="204">
        <v>0</v>
      </c>
      <c r="G18" s="204">
        <v>0</v>
      </c>
      <c r="H18" s="64"/>
      <c r="I18" s="64">
        <v>113066012</v>
      </c>
      <c r="J18" s="63">
        <f t="shared" ref="J18:J27" si="0">+K18-G18</f>
        <v>0</v>
      </c>
      <c r="K18" s="204">
        <v>0</v>
      </c>
      <c r="L18" s="64"/>
      <c r="M18" s="64">
        <v>113066012</v>
      </c>
      <c r="N18" s="63">
        <f t="shared" ref="N18:N27" si="1">+O18-K18</f>
        <v>70003610</v>
      </c>
      <c r="O18" s="64">
        <v>70003610</v>
      </c>
      <c r="P18" s="64"/>
      <c r="Q18" s="64"/>
      <c r="R18" s="63">
        <f t="shared" ref="R18:R28" si="2">+S18-O18</f>
        <v>-70003610</v>
      </c>
      <c r="S18" s="204"/>
      <c r="T18" s="31" t="e">
        <f t="shared" ref="T18:T27" si="3">+S18/Q18</f>
        <v>#DIV/0!</v>
      </c>
      <c r="V18" s="227"/>
      <c r="W18" s="29"/>
      <c r="Y18" s="29"/>
    </row>
    <row r="19" spans="1:25" ht="14.1" customHeight="1">
      <c r="A19" s="32"/>
      <c r="B19" s="33" t="s">
        <v>1</v>
      </c>
      <c r="C19" s="34" t="s">
        <v>119</v>
      </c>
      <c r="D19" s="64">
        <v>13464558</v>
      </c>
      <c r="E19" s="64">
        <v>13464558</v>
      </c>
      <c r="F19" s="204">
        <v>0</v>
      </c>
      <c r="G19" s="204">
        <v>0</v>
      </c>
      <c r="H19" s="64"/>
      <c r="I19" s="64">
        <v>13464558</v>
      </c>
      <c r="J19" s="63">
        <f t="shared" si="0"/>
        <v>0</v>
      </c>
      <c r="K19" s="204">
        <v>0</v>
      </c>
      <c r="L19" s="64"/>
      <c r="M19" s="64">
        <v>13464558</v>
      </c>
      <c r="N19" s="63">
        <f t="shared" si="1"/>
        <v>6920640</v>
      </c>
      <c r="O19" s="64">
        <v>6920640</v>
      </c>
      <c r="P19" s="64"/>
      <c r="Q19" s="64"/>
      <c r="R19" s="63">
        <f t="shared" si="2"/>
        <v>-6920640</v>
      </c>
      <c r="S19" s="204"/>
      <c r="T19" s="31" t="e">
        <f t="shared" si="3"/>
        <v>#DIV/0!</v>
      </c>
      <c r="V19" s="227"/>
      <c r="W19" s="29"/>
      <c r="Y19" s="29"/>
    </row>
    <row r="20" spans="1:25" ht="14.1" customHeight="1">
      <c r="A20" s="32"/>
      <c r="B20" s="33" t="s">
        <v>2</v>
      </c>
      <c r="C20" s="62" t="s">
        <v>120</v>
      </c>
      <c r="D20" s="64">
        <v>42614074</v>
      </c>
      <c r="E20" s="64">
        <v>42614074</v>
      </c>
      <c r="F20" s="204">
        <v>0</v>
      </c>
      <c r="G20" s="204">
        <v>0</v>
      </c>
      <c r="H20" s="64"/>
      <c r="I20" s="64">
        <v>42614074</v>
      </c>
      <c r="J20" s="63">
        <f t="shared" si="0"/>
        <v>5278531</v>
      </c>
      <c r="K20" s="204">
        <v>5278531</v>
      </c>
      <c r="L20" s="64"/>
      <c r="M20" s="64">
        <v>42614074</v>
      </c>
      <c r="N20" s="63">
        <f t="shared" si="1"/>
        <v>11759893</v>
      </c>
      <c r="O20" s="64">
        <v>17038424</v>
      </c>
      <c r="P20" s="64"/>
      <c r="Q20" s="64"/>
      <c r="R20" s="63">
        <f t="shared" si="2"/>
        <v>-17038424</v>
      </c>
      <c r="S20" s="204"/>
      <c r="T20" s="31" t="e">
        <f t="shared" si="3"/>
        <v>#DIV/0!</v>
      </c>
      <c r="V20" s="227"/>
      <c r="W20" s="29"/>
      <c r="Y20" s="29"/>
    </row>
    <row r="21" spans="1:25" ht="14.1" customHeight="1">
      <c r="A21" s="32"/>
      <c r="B21" s="33" t="s">
        <v>3</v>
      </c>
      <c r="C21" s="62" t="s">
        <v>121</v>
      </c>
      <c r="D21" s="64">
        <v>1225987</v>
      </c>
      <c r="E21" s="64">
        <v>1225987</v>
      </c>
      <c r="F21" s="204">
        <v>0</v>
      </c>
      <c r="G21" s="204">
        <v>0</v>
      </c>
      <c r="H21" s="64"/>
      <c r="I21" s="64">
        <v>1225987</v>
      </c>
      <c r="J21" s="63">
        <f t="shared" si="0"/>
        <v>0</v>
      </c>
      <c r="K21" s="204">
        <v>0</v>
      </c>
      <c r="L21" s="64"/>
      <c r="M21" s="64">
        <v>1225987</v>
      </c>
      <c r="N21" s="63">
        <f t="shared" si="1"/>
        <v>448860</v>
      </c>
      <c r="O21" s="64">
        <v>448860</v>
      </c>
      <c r="P21" s="64"/>
      <c r="Q21" s="64"/>
      <c r="R21" s="63">
        <f t="shared" si="2"/>
        <v>-448860</v>
      </c>
      <c r="S21" s="204"/>
      <c r="T21" s="31" t="e">
        <f t="shared" si="3"/>
        <v>#DIV/0!</v>
      </c>
      <c r="V21" s="227"/>
      <c r="W21" s="29"/>
      <c r="Y21" s="29"/>
    </row>
    <row r="22" spans="1:25" ht="14.1" customHeight="1">
      <c r="A22" s="32"/>
      <c r="B22" s="33" t="s">
        <v>4</v>
      </c>
      <c r="C22" s="62" t="s">
        <v>122</v>
      </c>
      <c r="D22" s="64">
        <v>18190886</v>
      </c>
      <c r="E22" s="64">
        <v>18190886</v>
      </c>
      <c r="F22" s="204">
        <v>0</v>
      </c>
      <c r="G22" s="204">
        <v>0</v>
      </c>
      <c r="H22" s="64"/>
      <c r="I22" s="64">
        <v>18190886</v>
      </c>
      <c r="J22" s="63">
        <f t="shared" si="0"/>
        <v>0</v>
      </c>
      <c r="K22" s="204">
        <v>0</v>
      </c>
      <c r="L22" s="64"/>
      <c r="M22" s="64">
        <v>18190886</v>
      </c>
      <c r="N22" s="63">
        <f t="shared" si="1"/>
        <v>7388424</v>
      </c>
      <c r="O22" s="64">
        <v>7388424</v>
      </c>
      <c r="P22" s="64"/>
      <c r="Q22" s="64"/>
      <c r="R22" s="63">
        <f t="shared" si="2"/>
        <v>-7388424</v>
      </c>
      <c r="S22" s="204"/>
      <c r="T22" s="31" t="e">
        <f t="shared" si="3"/>
        <v>#DIV/0!</v>
      </c>
      <c r="V22" s="227"/>
      <c r="W22" s="29"/>
      <c r="Y22" s="29"/>
    </row>
    <row r="23" spans="1:25" ht="14.1" customHeight="1">
      <c r="A23" s="32"/>
      <c r="B23" s="33" t="s">
        <v>16</v>
      </c>
      <c r="C23" s="62" t="s">
        <v>123</v>
      </c>
      <c r="D23" s="64">
        <v>2816043</v>
      </c>
      <c r="E23" s="64">
        <v>2816043</v>
      </c>
      <c r="F23" s="204">
        <v>0</v>
      </c>
      <c r="G23" s="204">
        <v>0</v>
      </c>
      <c r="H23" s="64"/>
      <c r="I23" s="64">
        <v>2816043</v>
      </c>
      <c r="J23" s="63">
        <f t="shared" si="0"/>
        <v>0</v>
      </c>
      <c r="K23" s="204">
        <v>0</v>
      </c>
      <c r="L23" s="64"/>
      <c r="M23" s="64">
        <v>2816043</v>
      </c>
      <c r="N23" s="63">
        <f t="shared" si="1"/>
        <v>840033</v>
      </c>
      <c r="O23" s="64">
        <v>840033</v>
      </c>
      <c r="P23" s="64"/>
      <c r="Q23" s="64"/>
      <c r="R23" s="63">
        <f t="shared" si="2"/>
        <v>-840033</v>
      </c>
      <c r="S23" s="204"/>
      <c r="T23" s="31" t="e">
        <f t="shared" si="3"/>
        <v>#DIV/0!</v>
      </c>
      <c r="V23" s="227"/>
      <c r="W23" s="29"/>
      <c r="Y23" s="29"/>
    </row>
    <row r="24" spans="1:25" ht="14.1" customHeight="1">
      <c r="A24" s="32"/>
      <c r="B24" s="33" t="s">
        <v>124</v>
      </c>
      <c r="C24" s="62" t="s">
        <v>125</v>
      </c>
      <c r="D24" s="64">
        <v>5956912</v>
      </c>
      <c r="E24" s="64">
        <v>5956912</v>
      </c>
      <c r="F24" s="204">
        <v>0</v>
      </c>
      <c r="G24" s="204">
        <v>0</v>
      </c>
      <c r="H24" s="64"/>
      <c r="I24" s="64">
        <v>5956912</v>
      </c>
      <c r="J24" s="63">
        <f t="shared" si="0"/>
        <v>0</v>
      </c>
      <c r="K24" s="204">
        <v>0</v>
      </c>
      <c r="L24" s="64"/>
      <c r="M24" s="64">
        <v>5956912</v>
      </c>
      <c r="N24" s="63">
        <f t="shared" si="1"/>
        <v>1705970</v>
      </c>
      <c r="O24" s="64">
        <v>1705970</v>
      </c>
      <c r="P24" s="64"/>
      <c r="Q24" s="64"/>
      <c r="R24" s="63">
        <f t="shared" si="2"/>
        <v>-1705970</v>
      </c>
      <c r="S24" s="204"/>
      <c r="T24" s="31" t="e">
        <f t="shared" si="3"/>
        <v>#DIV/0!</v>
      </c>
      <c r="V24" s="227"/>
      <c r="W24" s="29"/>
      <c r="Y24" s="29"/>
    </row>
    <row r="25" spans="1:25" ht="14.1" customHeight="1">
      <c r="A25" s="32"/>
      <c r="B25" s="33" t="s">
        <v>126</v>
      </c>
      <c r="C25" s="62" t="s">
        <v>127</v>
      </c>
      <c r="D25" s="64">
        <v>2939730</v>
      </c>
      <c r="E25" s="64">
        <v>2939730</v>
      </c>
      <c r="F25" s="204">
        <v>0</v>
      </c>
      <c r="G25" s="204">
        <v>0</v>
      </c>
      <c r="H25" s="64"/>
      <c r="I25" s="64">
        <v>2939730</v>
      </c>
      <c r="J25" s="63">
        <f t="shared" si="0"/>
        <v>1200000</v>
      </c>
      <c r="K25" s="204">
        <v>1200000</v>
      </c>
      <c r="L25" s="64"/>
      <c r="M25" s="64">
        <v>2939730</v>
      </c>
      <c r="N25" s="63">
        <f t="shared" si="1"/>
        <v>-207027</v>
      </c>
      <c r="O25" s="64">
        <v>992973</v>
      </c>
      <c r="P25" s="64"/>
      <c r="Q25" s="64"/>
      <c r="R25" s="63">
        <f t="shared" si="2"/>
        <v>-992973</v>
      </c>
      <c r="S25" s="204"/>
      <c r="T25" s="31" t="e">
        <f t="shared" si="3"/>
        <v>#DIV/0!</v>
      </c>
      <c r="V25" s="227"/>
      <c r="W25" s="29"/>
      <c r="Y25" s="29"/>
    </row>
    <row r="26" spans="1:25" ht="14.1" customHeight="1">
      <c r="A26" s="32"/>
      <c r="B26" s="33" t="s">
        <v>128</v>
      </c>
      <c r="C26" s="62" t="s">
        <v>129</v>
      </c>
      <c r="D26" s="64">
        <v>449071</v>
      </c>
      <c r="E26" s="64">
        <v>449071</v>
      </c>
      <c r="F26" s="204">
        <v>0</v>
      </c>
      <c r="G26" s="204">
        <v>0</v>
      </c>
      <c r="H26" s="64"/>
      <c r="I26" s="64">
        <v>449071</v>
      </c>
      <c r="J26" s="63">
        <f t="shared" si="0"/>
        <v>0</v>
      </c>
      <c r="K26" s="204">
        <v>0</v>
      </c>
      <c r="L26" s="64"/>
      <c r="M26" s="64">
        <v>449071</v>
      </c>
      <c r="N26" s="63">
        <f t="shared" si="1"/>
        <v>85221</v>
      </c>
      <c r="O26" s="64">
        <v>85221</v>
      </c>
      <c r="P26" s="64"/>
      <c r="Q26" s="64"/>
      <c r="R26" s="63">
        <f t="shared" si="2"/>
        <v>-85221</v>
      </c>
      <c r="S26" s="204"/>
      <c r="T26" s="31" t="e">
        <f t="shared" si="3"/>
        <v>#DIV/0!</v>
      </c>
      <c r="V26" s="227"/>
      <c r="W26" s="29"/>
      <c r="Y26" s="29"/>
    </row>
    <row r="27" spans="1:25" ht="14.1" customHeight="1">
      <c r="A27" s="32"/>
      <c r="B27" s="33" t="s">
        <v>130</v>
      </c>
      <c r="C27" s="62" t="s">
        <v>131</v>
      </c>
      <c r="D27" s="64">
        <v>74023</v>
      </c>
      <c r="E27" s="64">
        <v>74023</v>
      </c>
      <c r="F27" s="204">
        <v>0</v>
      </c>
      <c r="G27" s="204">
        <v>0</v>
      </c>
      <c r="H27" s="64"/>
      <c r="I27" s="64">
        <v>74023</v>
      </c>
      <c r="J27" s="63">
        <f t="shared" si="0"/>
        <v>0</v>
      </c>
      <c r="K27" s="204">
        <v>0</v>
      </c>
      <c r="L27" s="64"/>
      <c r="M27" s="64">
        <v>74023</v>
      </c>
      <c r="N27" s="63">
        <f t="shared" si="1"/>
        <v>29757</v>
      </c>
      <c r="O27" s="64">
        <v>29757</v>
      </c>
      <c r="P27" s="64"/>
      <c r="Q27" s="64"/>
      <c r="R27" s="63">
        <f t="shared" si="2"/>
        <v>-29757</v>
      </c>
      <c r="S27" s="204"/>
      <c r="T27" s="31" t="e">
        <f t="shared" si="3"/>
        <v>#DIV/0!</v>
      </c>
      <c r="V27" s="228"/>
      <c r="W27" s="29"/>
      <c r="Y27" s="29"/>
    </row>
    <row r="28" spans="1:25" ht="14.1" customHeight="1">
      <c r="A28" s="32"/>
      <c r="B28" s="33"/>
      <c r="C28" s="34" t="s">
        <v>200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>
        <v>440677</v>
      </c>
      <c r="P28" s="64"/>
      <c r="Q28" s="64"/>
      <c r="R28" s="64">
        <f t="shared" si="2"/>
        <v>-440677</v>
      </c>
      <c r="S28" s="64"/>
      <c r="T28" s="38"/>
      <c r="V28" s="109"/>
      <c r="W28" s="29"/>
      <c r="Y28" s="29"/>
    </row>
    <row r="29" spans="1:25" ht="14.1" customHeight="1">
      <c r="A29" s="32"/>
      <c r="B29" s="33"/>
      <c r="C29" s="3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38"/>
      <c r="V29" s="109"/>
      <c r="W29" s="29"/>
      <c r="Y29" s="29"/>
    </row>
    <row r="30" spans="1:25" ht="14.1" customHeight="1">
      <c r="A30" s="32">
        <v>7</v>
      </c>
      <c r="B30" s="33"/>
      <c r="C30" s="34" t="s">
        <v>132</v>
      </c>
      <c r="D30" s="64">
        <v>396368</v>
      </c>
      <c r="E30" s="64">
        <v>396368</v>
      </c>
      <c r="F30" s="64">
        <v>9655</v>
      </c>
      <c r="G30" s="64">
        <v>9655</v>
      </c>
      <c r="H30" s="15">
        <f>+G30/E30</f>
        <v>2.4358676785209706E-2</v>
      </c>
      <c r="I30" s="64">
        <v>341368</v>
      </c>
      <c r="J30" s="63">
        <f>+K30-G30</f>
        <v>13445</v>
      </c>
      <c r="K30" s="64">
        <v>23100</v>
      </c>
      <c r="L30" s="15">
        <f>+K30/I30</f>
        <v>6.7668908626467628E-2</v>
      </c>
      <c r="M30" s="64">
        <v>341368</v>
      </c>
      <c r="N30" s="63">
        <f>+O30-K30</f>
        <v>7823.2530000000006</v>
      </c>
      <c r="O30" s="63">
        <v>30923.253000000001</v>
      </c>
      <c r="P30" s="15">
        <f>+O30/M30</f>
        <v>9.0586267605633805E-2</v>
      </c>
      <c r="Q30" s="64"/>
      <c r="R30" s="63">
        <f>+S30-O30</f>
        <v>-30923.253000000001</v>
      </c>
      <c r="S30" s="63"/>
      <c r="T30" s="31" t="e">
        <f>+S30/Q30</f>
        <v>#DIV/0!</v>
      </c>
      <c r="V30" s="109"/>
      <c r="W30" s="29"/>
      <c r="Y30" s="29"/>
    </row>
    <row r="31" spans="1:25" ht="14.1" customHeight="1">
      <c r="A31" s="32"/>
      <c r="B31" s="33"/>
      <c r="C31" s="3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38"/>
      <c r="V31" s="109"/>
      <c r="W31" s="29"/>
      <c r="Y31" s="29"/>
    </row>
    <row r="32" spans="1:25" ht="14.1" customHeight="1">
      <c r="A32" s="32">
        <v>8</v>
      </c>
      <c r="B32" s="33"/>
      <c r="C32" s="62" t="s">
        <v>154</v>
      </c>
      <c r="D32" s="64">
        <v>1786099</v>
      </c>
      <c r="E32" s="64">
        <v>1786099</v>
      </c>
      <c r="F32" s="64">
        <v>0</v>
      </c>
      <c r="G32" s="64">
        <v>0</v>
      </c>
      <c r="H32" s="15">
        <f>+G32/E32</f>
        <v>0</v>
      </c>
      <c r="I32" s="64">
        <v>1786099</v>
      </c>
      <c r="J32" s="63">
        <f>+K32-G32</f>
        <v>0</v>
      </c>
      <c r="K32" s="64">
        <v>0</v>
      </c>
      <c r="L32" s="15">
        <f>+K32/I32</f>
        <v>0</v>
      </c>
      <c r="M32" s="64">
        <v>1786099</v>
      </c>
      <c r="N32" s="63">
        <f>+O32-K32</f>
        <v>0</v>
      </c>
      <c r="O32" s="63">
        <v>0</v>
      </c>
      <c r="P32" s="15">
        <f>+O32/M32</f>
        <v>0</v>
      </c>
      <c r="Q32" s="64"/>
      <c r="R32" s="63">
        <f>+S32-O32</f>
        <v>0</v>
      </c>
      <c r="S32" s="63"/>
      <c r="T32" s="31" t="e">
        <f>+S32/Q32</f>
        <v>#DIV/0!</v>
      </c>
      <c r="V32" s="109"/>
      <c r="X32" s="29"/>
    </row>
    <row r="33" spans="1:25" ht="14.1" customHeight="1">
      <c r="A33" s="32">
        <v>8</v>
      </c>
      <c r="B33" s="33"/>
      <c r="C33" s="62" t="s">
        <v>155</v>
      </c>
      <c r="D33" s="64">
        <v>698302</v>
      </c>
      <c r="E33" s="64">
        <v>698302</v>
      </c>
      <c r="F33" s="64">
        <v>0</v>
      </c>
      <c r="G33" s="64">
        <v>0</v>
      </c>
      <c r="H33" s="15">
        <f>+G33/E33</f>
        <v>0</v>
      </c>
      <c r="I33" s="64">
        <v>698302</v>
      </c>
      <c r="J33" s="63">
        <f>+K33-G33</f>
        <v>0</v>
      </c>
      <c r="K33" s="64">
        <v>0</v>
      </c>
      <c r="L33" s="15">
        <f>+K33/I33</f>
        <v>0</v>
      </c>
      <c r="M33" s="64">
        <v>698302</v>
      </c>
      <c r="N33" s="63">
        <f>+O33-K33</f>
        <v>0</v>
      </c>
      <c r="O33" s="63">
        <v>0</v>
      </c>
      <c r="P33" s="15">
        <f>+O33/M33</f>
        <v>0</v>
      </c>
      <c r="Q33" s="64"/>
      <c r="R33" s="63">
        <f>+S33-O33</f>
        <v>0</v>
      </c>
      <c r="S33" s="63"/>
      <c r="T33" s="31" t="e">
        <f>+S33/Q33</f>
        <v>#DIV/0!</v>
      </c>
      <c r="V33" s="109"/>
      <c r="X33" s="29"/>
    </row>
    <row r="34" spans="1:25" ht="14.1" customHeight="1">
      <c r="A34" s="32"/>
      <c r="B34" s="33"/>
      <c r="C34" s="3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38"/>
      <c r="V34" s="109"/>
      <c r="W34" s="29"/>
      <c r="Y34" s="29"/>
    </row>
    <row r="35" spans="1:25" ht="14.1" customHeight="1">
      <c r="A35" s="32">
        <v>9</v>
      </c>
      <c r="B35" s="33"/>
      <c r="C35" s="34" t="s">
        <v>160</v>
      </c>
      <c r="D35" s="64">
        <v>35971461</v>
      </c>
      <c r="E35" s="64">
        <v>35971461</v>
      </c>
      <c r="F35" s="64">
        <v>7194290</v>
      </c>
      <c r="G35" s="64">
        <v>7194290</v>
      </c>
      <c r="H35" s="15">
        <f>+G35/E35</f>
        <v>0.19999993884040462</v>
      </c>
      <c r="I35" s="64">
        <v>35971461</v>
      </c>
      <c r="J35" s="63">
        <f>+K35-G35</f>
        <v>7194290</v>
      </c>
      <c r="K35" s="64">
        <v>14388580</v>
      </c>
      <c r="L35" s="15">
        <f>+K35/I35</f>
        <v>0.39999987768080925</v>
      </c>
      <c r="M35" s="64">
        <v>35971461</v>
      </c>
      <c r="N35" s="63">
        <f>+O35-K35</f>
        <v>0</v>
      </c>
      <c r="O35" s="63">
        <v>14388580</v>
      </c>
      <c r="P35" s="15">
        <f>+O35/M35</f>
        <v>0.39999987768080925</v>
      </c>
      <c r="Q35" s="64"/>
      <c r="R35" s="63">
        <f>+S35-O35</f>
        <v>-14388580</v>
      </c>
      <c r="S35" s="63"/>
      <c r="T35" s="31" t="e">
        <f>+S35/Q35</f>
        <v>#DIV/0!</v>
      </c>
      <c r="V35" s="39"/>
    </row>
    <row r="36" spans="1:25" ht="14.1" customHeight="1">
      <c r="A36" s="32">
        <v>9</v>
      </c>
      <c r="B36" s="33"/>
      <c r="C36" s="34" t="s">
        <v>161</v>
      </c>
      <c r="D36" s="64">
        <v>9559167</v>
      </c>
      <c r="E36" s="64">
        <v>9559167</v>
      </c>
      <c r="F36" s="64">
        <v>1911833</v>
      </c>
      <c r="G36" s="64">
        <v>1911833</v>
      </c>
      <c r="H36" s="15">
        <f>+G36/E36</f>
        <v>0.19999995815534974</v>
      </c>
      <c r="I36" s="64">
        <v>9559167</v>
      </c>
      <c r="J36" s="63">
        <f>+K36-G36</f>
        <v>1911833</v>
      </c>
      <c r="K36" s="64">
        <v>3823666</v>
      </c>
      <c r="L36" s="15">
        <f>+K36/I36</f>
        <v>0.39999991631069948</v>
      </c>
      <c r="M36" s="64">
        <v>9559167</v>
      </c>
      <c r="N36" s="63">
        <f>+O36-K36</f>
        <v>0</v>
      </c>
      <c r="O36" s="63">
        <v>3823666</v>
      </c>
      <c r="P36" s="15">
        <f>+O36/M36</f>
        <v>0.39999991631069948</v>
      </c>
      <c r="Q36" s="64"/>
      <c r="R36" s="63">
        <f>+S36-O36</f>
        <v>-3823666</v>
      </c>
      <c r="S36" s="63"/>
      <c r="T36" s="31" t="e">
        <f>+S36/Q36</f>
        <v>#DIV/0!</v>
      </c>
      <c r="V36" s="39"/>
    </row>
    <row r="37" spans="1:25" ht="14.1" customHeight="1">
      <c r="A37" s="32"/>
      <c r="B37" s="33"/>
      <c r="C37" s="34"/>
      <c r="D37" s="64"/>
      <c r="E37" s="64"/>
      <c r="F37" s="64"/>
      <c r="G37" s="64"/>
      <c r="H37" s="15"/>
      <c r="I37" s="64"/>
      <c r="J37" s="63"/>
      <c r="K37" s="64"/>
      <c r="L37" s="15"/>
      <c r="M37" s="64"/>
      <c r="N37" s="63"/>
      <c r="O37" s="63"/>
      <c r="P37" s="15"/>
      <c r="Q37" s="64"/>
      <c r="R37" s="63"/>
      <c r="S37" s="63"/>
      <c r="T37" s="31"/>
      <c r="V37" s="39"/>
    </row>
    <row r="38" spans="1:25" ht="14.1" customHeight="1">
      <c r="A38" s="32">
        <v>10</v>
      </c>
      <c r="B38" s="33"/>
      <c r="C38" s="34" t="s">
        <v>133</v>
      </c>
      <c r="D38" s="64">
        <v>5616158</v>
      </c>
      <c r="E38" s="64">
        <v>5616158</v>
      </c>
      <c r="F38" s="64">
        <v>7500</v>
      </c>
      <c r="G38" s="64">
        <v>7500</v>
      </c>
      <c r="H38" s="15">
        <f>+G38/E38</f>
        <v>1.3354325145410796E-3</v>
      </c>
      <c r="I38" s="64">
        <v>5616158</v>
      </c>
      <c r="J38" s="63">
        <f>+K38-G38</f>
        <v>596795</v>
      </c>
      <c r="K38" s="64">
        <v>604295</v>
      </c>
      <c r="L38" s="15">
        <f>+K38/I38</f>
        <v>0.10759935884994688</v>
      </c>
      <c r="M38" s="64">
        <v>5616158</v>
      </c>
      <c r="N38" s="63">
        <f>+O38-K38</f>
        <v>7500</v>
      </c>
      <c r="O38" s="63">
        <v>611795</v>
      </c>
      <c r="P38" s="15">
        <f>+O38/M38</f>
        <v>0.10893479136448797</v>
      </c>
      <c r="Q38" s="64"/>
      <c r="R38" s="63">
        <f>+S38-O38</f>
        <v>-611795</v>
      </c>
      <c r="S38" s="63"/>
      <c r="T38" s="31" t="e">
        <f>+S38/Q38</f>
        <v>#DIV/0!</v>
      </c>
      <c r="V38" s="39"/>
    </row>
    <row r="39" spans="1:25" ht="14.1" customHeight="1">
      <c r="A39" s="32"/>
      <c r="B39" s="33"/>
      <c r="C39" s="34" t="s">
        <v>134</v>
      </c>
      <c r="D39" s="64">
        <v>3328546</v>
      </c>
      <c r="E39" s="64">
        <v>3328546</v>
      </c>
      <c r="F39" s="64">
        <v>0</v>
      </c>
      <c r="G39" s="64">
        <v>0</v>
      </c>
      <c r="H39" s="15">
        <f>+G39/E39</f>
        <v>0</v>
      </c>
      <c r="I39" s="64">
        <v>3328546</v>
      </c>
      <c r="J39" s="63">
        <f t="shared" ref="J39:J42" si="4">+K39-G39</f>
        <v>0</v>
      </c>
      <c r="K39" s="64">
        <v>0</v>
      </c>
      <c r="L39" s="15">
        <f>+K39/I39</f>
        <v>0</v>
      </c>
      <c r="M39" s="64">
        <v>3328546</v>
      </c>
      <c r="N39" s="63">
        <f t="shared" ref="N39:N42" si="5">+O39-K39</f>
        <v>0</v>
      </c>
      <c r="O39" s="63">
        <v>0</v>
      </c>
      <c r="P39" s="15">
        <f>+O39/M39</f>
        <v>0</v>
      </c>
      <c r="Q39" s="64"/>
      <c r="R39" s="63">
        <f t="shared" ref="R39:R42" si="6">+S39-O39</f>
        <v>0</v>
      </c>
      <c r="S39" s="63"/>
      <c r="T39" s="31" t="e">
        <f t="shared" ref="T39:T42" si="7">+S39/Q39</f>
        <v>#DIV/0!</v>
      </c>
      <c r="V39" s="39"/>
    </row>
    <row r="40" spans="1:25">
      <c r="A40" s="32"/>
      <c r="B40" s="33" t="s">
        <v>64</v>
      </c>
      <c r="C40" s="108" t="s">
        <v>135</v>
      </c>
      <c r="D40" s="64">
        <v>589295</v>
      </c>
      <c r="E40" s="64">
        <v>589295</v>
      </c>
      <c r="F40" s="204">
        <v>0</v>
      </c>
      <c r="G40" s="204">
        <v>0</v>
      </c>
      <c r="H40" s="15">
        <f t="shared" ref="H40:H42" si="8">+G40/E40</f>
        <v>0</v>
      </c>
      <c r="I40" s="64">
        <v>589295</v>
      </c>
      <c r="J40" s="63">
        <f t="shared" si="4"/>
        <v>589295</v>
      </c>
      <c r="K40" s="204">
        <v>589295</v>
      </c>
      <c r="L40" s="15">
        <f t="shared" ref="L40:L42" si="9">+K40/I40</f>
        <v>1</v>
      </c>
      <c r="M40" s="64">
        <v>589295</v>
      </c>
      <c r="N40" s="63">
        <f t="shared" si="5"/>
        <v>0</v>
      </c>
      <c r="O40" s="64">
        <v>589295</v>
      </c>
      <c r="P40" s="15">
        <f t="shared" ref="P40:P42" si="10">+O40/M40</f>
        <v>1</v>
      </c>
      <c r="Q40" s="64"/>
      <c r="R40" s="63">
        <f t="shared" si="6"/>
        <v>-589295</v>
      </c>
      <c r="S40" s="201"/>
      <c r="T40" s="31" t="e">
        <f t="shared" si="7"/>
        <v>#DIV/0!</v>
      </c>
      <c r="V40" s="39"/>
    </row>
    <row r="41" spans="1:25" ht="24">
      <c r="A41" s="32"/>
      <c r="B41" s="33" t="s">
        <v>65</v>
      </c>
      <c r="C41" s="108" t="s">
        <v>170</v>
      </c>
      <c r="D41" s="64">
        <v>8321366</v>
      </c>
      <c r="E41" s="64">
        <v>8321366</v>
      </c>
      <c r="F41" s="204">
        <v>0</v>
      </c>
      <c r="G41" s="204">
        <v>0</v>
      </c>
      <c r="H41" s="15">
        <f t="shared" si="8"/>
        <v>0</v>
      </c>
      <c r="I41" s="64">
        <v>8321366</v>
      </c>
      <c r="J41" s="63">
        <f t="shared" si="4"/>
        <v>0</v>
      </c>
      <c r="K41" s="204">
        <v>0</v>
      </c>
      <c r="L41" s="15">
        <f t="shared" si="9"/>
        <v>0</v>
      </c>
      <c r="M41" s="64">
        <v>8321366</v>
      </c>
      <c r="N41" s="63">
        <f t="shared" si="5"/>
        <v>0</v>
      </c>
      <c r="O41" s="64">
        <v>0</v>
      </c>
      <c r="P41" s="15">
        <f t="shared" si="10"/>
        <v>0</v>
      </c>
      <c r="Q41" s="64"/>
      <c r="R41" s="63">
        <f t="shared" si="6"/>
        <v>0</v>
      </c>
      <c r="S41" s="201"/>
      <c r="T41" s="31" t="e">
        <f t="shared" si="7"/>
        <v>#DIV/0!</v>
      </c>
      <c r="V41" s="39"/>
    </row>
    <row r="42" spans="1:25" ht="24">
      <c r="A42" s="32"/>
      <c r="B42" s="33" t="s">
        <v>67</v>
      </c>
      <c r="C42" s="108" t="s">
        <v>171</v>
      </c>
      <c r="D42" s="64">
        <v>34043</v>
      </c>
      <c r="E42" s="64">
        <v>34043</v>
      </c>
      <c r="F42" s="204">
        <v>7500</v>
      </c>
      <c r="G42" s="204">
        <v>7500</v>
      </c>
      <c r="H42" s="15">
        <f t="shared" si="8"/>
        <v>0.22030960843638928</v>
      </c>
      <c r="I42" s="64">
        <v>34043</v>
      </c>
      <c r="J42" s="63">
        <f t="shared" si="4"/>
        <v>7500</v>
      </c>
      <c r="K42" s="204">
        <v>15000</v>
      </c>
      <c r="L42" s="15">
        <f t="shared" si="9"/>
        <v>0.44061921687277855</v>
      </c>
      <c r="M42" s="64">
        <v>34043</v>
      </c>
      <c r="N42" s="63">
        <f t="shared" si="5"/>
        <v>7500</v>
      </c>
      <c r="O42" s="64">
        <v>22500</v>
      </c>
      <c r="P42" s="15">
        <f t="shared" si="10"/>
        <v>0.66092882530916786</v>
      </c>
      <c r="Q42" s="64"/>
      <c r="R42" s="63">
        <f t="shared" si="6"/>
        <v>-22500</v>
      </c>
      <c r="S42" s="201"/>
      <c r="T42" s="31" t="e">
        <f t="shared" si="7"/>
        <v>#DIV/0!</v>
      </c>
      <c r="V42" s="39"/>
    </row>
    <row r="43" spans="1:25" ht="14.1" customHeight="1">
      <c r="A43" s="32"/>
      <c r="B43" s="33"/>
      <c r="C43" s="3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38"/>
      <c r="V43" s="109"/>
      <c r="W43" s="29"/>
      <c r="Y43" s="29"/>
    </row>
    <row r="44" spans="1:25" ht="14.1" customHeight="1">
      <c r="A44" s="32">
        <v>11</v>
      </c>
      <c r="B44" s="33"/>
      <c r="C44" s="34" t="s">
        <v>136</v>
      </c>
      <c r="D44" s="64">
        <v>27020139</v>
      </c>
      <c r="E44" s="64">
        <v>27020139</v>
      </c>
      <c r="F44" s="64">
        <v>5488451</v>
      </c>
      <c r="G44" s="64">
        <v>5488451</v>
      </c>
      <c r="H44" s="15">
        <f>+G44/E44</f>
        <v>0.20312445468914872</v>
      </c>
      <c r="I44" s="64">
        <v>27020139</v>
      </c>
      <c r="J44" s="63">
        <f>+K44-G44</f>
        <v>5550882</v>
      </c>
      <c r="K44" s="64">
        <v>11039333</v>
      </c>
      <c r="L44" s="15">
        <f>+K44/I44</f>
        <v>0.40855944523453414</v>
      </c>
      <c r="M44" s="64">
        <v>27020139</v>
      </c>
      <c r="N44" s="63">
        <f>+O44-K44</f>
        <v>5262791.2290000003</v>
      </c>
      <c r="O44" s="63">
        <v>16302124.229</v>
      </c>
      <c r="P44" s="15">
        <f>+O44/M44</f>
        <v>0.60333235994825929</v>
      </c>
      <c r="Q44" s="64"/>
      <c r="R44" s="63">
        <f>+S44-O44</f>
        <v>-16302124.229</v>
      </c>
      <c r="S44" s="63"/>
      <c r="T44" s="31" t="e">
        <f>+S44/Q44</f>
        <v>#DIV/0!</v>
      </c>
      <c r="V44" s="39"/>
    </row>
    <row r="45" spans="1:25" ht="14.1" customHeight="1">
      <c r="A45" s="32"/>
      <c r="B45" s="33"/>
      <c r="C45" s="34"/>
      <c r="D45" s="64"/>
      <c r="E45" s="64"/>
      <c r="F45" s="64"/>
      <c r="G45" s="64"/>
      <c r="H45" s="15"/>
      <c r="I45" s="64"/>
      <c r="J45" s="63"/>
      <c r="K45" s="64"/>
      <c r="L45" s="15"/>
      <c r="M45" s="64"/>
      <c r="N45" s="63"/>
      <c r="O45" s="63"/>
      <c r="P45" s="15"/>
      <c r="Q45" s="64"/>
      <c r="R45" s="63"/>
      <c r="S45" s="63"/>
      <c r="T45" s="31"/>
      <c r="V45" s="39"/>
    </row>
    <row r="46" spans="1:25" ht="14.1" customHeight="1">
      <c r="A46" s="32">
        <v>12</v>
      </c>
      <c r="B46" s="33"/>
      <c r="C46" s="34" t="s">
        <v>137</v>
      </c>
      <c r="D46" s="64">
        <v>9064777</v>
      </c>
      <c r="E46" s="64">
        <v>9064777</v>
      </c>
      <c r="F46" s="64">
        <v>0</v>
      </c>
      <c r="G46" s="64">
        <v>0</v>
      </c>
      <c r="H46" s="15">
        <f>+G46/E46</f>
        <v>0</v>
      </c>
      <c r="I46" s="64">
        <v>9064777</v>
      </c>
      <c r="J46" s="63">
        <f>+K46-G46</f>
        <v>0</v>
      </c>
      <c r="K46" s="64">
        <v>0</v>
      </c>
      <c r="L46" s="15">
        <f>+K46/I46</f>
        <v>0</v>
      </c>
      <c r="M46" s="64">
        <v>9064777</v>
      </c>
      <c r="N46" s="63">
        <f>+O46-K46</f>
        <v>9064777</v>
      </c>
      <c r="O46" s="63">
        <v>9064777</v>
      </c>
      <c r="P46" s="15">
        <f>+O46/M46</f>
        <v>1</v>
      </c>
      <c r="Q46" s="64"/>
      <c r="R46" s="63">
        <f>+S46-O46</f>
        <v>-9064777</v>
      </c>
      <c r="S46" s="63"/>
      <c r="T46" s="31" t="e">
        <f>+S46/Q46</f>
        <v>#DIV/0!</v>
      </c>
      <c r="V46" s="39"/>
    </row>
    <row r="47" spans="1:25" ht="14.1" customHeight="1">
      <c r="A47" s="32"/>
      <c r="B47" s="33"/>
      <c r="C47" s="34"/>
      <c r="D47" s="64"/>
      <c r="E47" s="64"/>
      <c r="F47" s="64"/>
      <c r="G47" s="64"/>
      <c r="H47" s="15"/>
      <c r="I47" s="64"/>
      <c r="J47" s="63"/>
      <c r="K47" s="64"/>
      <c r="L47" s="15"/>
      <c r="M47" s="64"/>
      <c r="N47" s="63"/>
      <c r="O47" s="63"/>
      <c r="P47" s="15"/>
      <c r="Q47" s="64"/>
      <c r="R47" s="63"/>
      <c r="S47" s="63"/>
      <c r="T47" s="31"/>
      <c r="V47" s="39"/>
    </row>
    <row r="48" spans="1:25" ht="14.1" customHeight="1">
      <c r="A48" s="32">
        <v>13</v>
      </c>
      <c r="B48" s="33"/>
      <c r="C48" s="34" t="s">
        <v>162</v>
      </c>
      <c r="D48" s="64">
        <v>499461</v>
      </c>
      <c r="E48" s="64">
        <v>499461</v>
      </c>
      <c r="F48" s="64">
        <v>0</v>
      </c>
      <c r="G48" s="64">
        <v>0</v>
      </c>
      <c r="H48" s="15">
        <f>+G48/E48</f>
        <v>0</v>
      </c>
      <c r="I48" s="64">
        <v>499461</v>
      </c>
      <c r="J48" s="63">
        <f>+K48-G48</f>
        <v>0</v>
      </c>
      <c r="K48" s="64">
        <v>0</v>
      </c>
      <c r="L48" s="15">
        <f>+K48/I48</f>
        <v>0</v>
      </c>
      <c r="M48" s="64">
        <v>499461</v>
      </c>
      <c r="N48" s="63">
        <f>+O48-K48</f>
        <v>0</v>
      </c>
      <c r="O48" s="63">
        <v>0</v>
      </c>
      <c r="P48" s="15">
        <f>+O48/M48</f>
        <v>0</v>
      </c>
      <c r="Q48" s="64"/>
      <c r="R48" s="63">
        <f>+S48-O48</f>
        <v>0</v>
      </c>
      <c r="S48" s="63"/>
      <c r="T48" s="31" t="e">
        <f>+S48/Q48</f>
        <v>#DIV/0!</v>
      </c>
      <c r="V48" s="39"/>
    </row>
    <row r="49" spans="1:25" ht="14.1" customHeight="1">
      <c r="A49" s="32"/>
      <c r="B49" s="33"/>
      <c r="C49" s="3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38"/>
      <c r="V49" s="109"/>
      <c r="W49" s="29"/>
      <c r="Y49" s="29"/>
    </row>
    <row r="50" spans="1:25" ht="14.1" customHeight="1">
      <c r="A50" s="32">
        <v>14</v>
      </c>
      <c r="B50" s="33"/>
      <c r="C50" s="34" t="s">
        <v>138</v>
      </c>
      <c r="D50" s="64">
        <v>522512164</v>
      </c>
      <c r="E50" s="64">
        <v>522512164</v>
      </c>
      <c r="F50" s="64">
        <v>7265732</v>
      </c>
      <c r="G50" s="64">
        <v>7265732</v>
      </c>
      <c r="H50" s="15">
        <f>+G50/E50</f>
        <v>1.3905383454384039E-2</v>
      </c>
      <c r="I50" s="64">
        <v>522512164</v>
      </c>
      <c r="J50" s="63">
        <f>+K50-G50</f>
        <v>13799808</v>
      </c>
      <c r="K50" s="64">
        <v>21065540</v>
      </c>
      <c r="L50" s="15">
        <f>+K50/I50</f>
        <v>4.0315884397286492E-2</v>
      </c>
      <c r="M50" s="64">
        <v>522512164</v>
      </c>
      <c r="N50" s="63">
        <f>+O50-K50</f>
        <v>0</v>
      </c>
      <c r="O50" s="63">
        <v>21065540</v>
      </c>
      <c r="P50" s="15">
        <f>+O50/M50</f>
        <v>4.0315884397286492E-2</v>
      </c>
      <c r="Q50" s="64"/>
      <c r="R50" s="63">
        <f>+S50-O50</f>
        <v>-21065540</v>
      </c>
      <c r="S50" s="63"/>
      <c r="T50" s="31" t="e">
        <f>+S50/Q50</f>
        <v>#DIV/0!</v>
      </c>
      <c r="V50" s="39"/>
    </row>
    <row r="51" spans="1:25" ht="14.1" customHeight="1">
      <c r="A51" s="32"/>
      <c r="B51" s="33"/>
      <c r="C51" s="34"/>
      <c r="D51" s="64"/>
      <c r="E51" s="64"/>
      <c r="F51" s="64"/>
      <c r="G51" s="64"/>
      <c r="H51" s="15"/>
      <c r="I51" s="64"/>
      <c r="J51" s="63"/>
      <c r="K51" s="64"/>
      <c r="L51" s="15"/>
      <c r="M51" s="64"/>
      <c r="N51" s="63"/>
      <c r="O51" s="63"/>
      <c r="P51" s="15"/>
      <c r="Q51" s="64"/>
      <c r="R51" s="63"/>
      <c r="S51" s="63"/>
      <c r="T51" s="31"/>
      <c r="V51" s="39"/>
    </row>
    <row r="52" spans="1:25" ht="14.1" customHeight="1">
      <c r="A52" s="32">
        <v>15</v>
      </c>
      <c r="B52" s="33"/>
      <c r="C52" s="34" t="s">
        <v>163</v>
      </c>
      <c r="D52" s="64">
        <v>382639</v>
      </c>
      <c r="E52" s="64">
        <v>382639</v>
      </c>
      <c r="F52" s="64">
        <v>0</v>
      </c>
      <c r="G52" s="64">
        <v>0</v>
      </c>
      <c r="H52" s="15">
        <f>+G52/E52</f>
        <v>0</v>
      </c>
      <c r="I52" s="64">
        <v>382639</v>
      </c>
      <c r="J52" s="63">
        <f>+K52-G52</f>
        <v>0</v>
      </c>
      <c r="K52" s="64">
        <v>0</v>
      </c>
      <c r="L52" s="15">
        <f>+K52/I52</f>
        <v>0</v>
      </c>
      <c r="M52" s="64">
        <v>382639</v>
      </c>
      <c r="N52" s="63">
        <f>+O52-K52</f>
        <v>0</v>
      </c>
      <c r="O52" s="63">
        <v>0</v>
      </c>
      <c r="P52" s="15">
        <f>+O52/M52</f>
        <v>0</v>
      </c>
      <c r="Q52" s="64"/>
      <c r="R52" s="63">
        <f>+S52-O52</f>
        <v>0</v>
      </c>
      <c r="S52" s="63"/>
      <c r="T52" s="31" t="e">
        <f>+S52/Q52</f>
        <v>#DIV/0!</v>
      </c>
      <c r="V52" s="39"/>
    </row>
    <row r="53" spans="1:25" ht="14.1" customHeight="1">
      <c r="A53" s="32"/>
      <c r="B53" s="33"/>
      <c r="C53" s="34"/>
      <c r="D53" s="64"/>
      <c r="E53" s="64"/>
      <c r="F53" s="64"/>
      <c r="G53" s="64"/>
      <c r="H53" s="15"/>
      <c r="I53" s="64"/>
      <c r="J53" s="63"/>
      <c r="K53" s="64"/>
      <c r="L53" s="15"/>
      <c r="M53" s="64"/>
      <c r="N53" s="63"/>
      <c r="O53" s="63"/>
      <c r="P53" s="15"/>
      <c r="Q53" s="64"/>
      <c r="R53" s="63"/>
      <c r="S53" s="63"/>
      <c r="T53" s="31"/>
      <c r="V53" s="39"/>
    </row>
    <row r="54" spans="1:25" ht="14.1" customHeight="1" thickBot="1">
      <c r="A54" s="110"/>
      <c r="B54" s="111"/>
      <c r="C54" s="112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113"/>
      <c r="V54" s="114"/>
    </row>
    <row r="55" spans="1:25" ht="12.75" customHeight="1">
      <c r="A55" s="71"/>
      <c r="E55" s="29"/>
    </row>
    <row r="56" spans="1:25" ht="12.75" customHeight="1">
      <c r="E56" s="29"/>
    </row>
    <row r="57" spans="1:25" ht="12.75" customHeight="1">
      <c r="E57" s="29"/>
    </row>
    <row r="58" spans="1:25" ht="12.75" customHeight="1">
      <c r="E58" s="29"/>
    </row>
    <row r="59" spans="1:25" ht="12.75" customHeight="1">
      <c r="E59" s="29"/>
    </row>
    <row r="60" spans="1:25" ht="12.75" customHeight="1"/>
    <row r="61" spans="1:25" ht="12.75" customHeight="1"/>
    <row r="62" spans="1:25" ht="12.75" customHeight="1"/>
    <row r="63" spans="1:25" ht="12.75" customHeight="1"/>
    <row r="64" spans="1:2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7">
    <mergeCell ref="V17:V27"/>
    <mergeCell ref="A1:V1"/>
    <mergeCell ref="A2:V2"/>
    <mergeCell ref="A8:B9"/>
    <mergeCell ref="C8:C9"/>
    <mergeCell ref="D8:D9"/>
    <mergeCell ref="V8:V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AFC8-2759-4A7E-B562-B83412CB59DF}">
  <dimension ref="A1:V26"/>
  <sheetViews>
    <sheetView workbookViewId="0">
      <selection activeCell="D36" sqref="D36"/>
    </sheetView>
  </sheetViews>
  <sheetFormatPr baseColWidth="10" defaultColWidth="11.42578125" defaultRowHeight="12.75"/>
  <cols>
    <col min="1" max="1" width="4" customWidth="1"/>
    <col min="2" max="2" width="2.85546875" customWidth="1"/>
    <col min="3" max="3" width="42.5703125" bestFit="1" customWidth="1"/>
    <col min="4" max="4" width="13.7109375" customWidth="1"/>
    <col min="5" max="12" width="13.7109375" hidden="1" customWidth="1"/>
    <col min="13" max="16" width="13.7109375" customWidth="1"/>
    <col min="17" max="20" width="13.7109375" hidden="1" customWidth="1"/>
    <col min="21" max="21" width="1.7109375" customWidth="1"/>
    <col min="22" max="22" width="45.7109375" customWidth="1"/>
  </cols>
  <sheetData>
    <row r="1" spans="1:22">
      <c r="A1" s="212" t="s">
        <v>199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2">
      <c r="A2" s="214" t="s">
        <v>56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>
      <c r="A3" s="67"/>
      <c r="B3" s="68"/>
      <c r="C3" s="6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9"/>
    </row>
    <row r="4" spans="1:22">
      <c r="A4" s="85" t="s">
        <v>102</v>
      </c>
      <c r="B4" s="86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2">
      <c r="A5" s="85" t="s">
        <v>103</v>
      </c>
      <c r="B5" s="86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7" spans="1:22" ht="13.5" thickBot="1">
      <c r="A7" s="71"/>
      <c r="B7" s="72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4"/>
    </row>
    <row r="8" spans="1:22">
      <c r="A8" s="216" t="s">
        <v>47</v>
      </c>
      <c r="B8" s="217"/>
      <c r="C8" s="220" t="s">
        <v>7</v>
      </c>
      <c r="D8" s="222" t="s">
        <v>5</v>
      </c>
      <c r="E8" s="46" t="s">
        <v>6</v>
      </c>
      <c r="F8" s="46" t="s">
        <v>48</v>
      </c>
      <c r="G8" s="46" t="s">
        <v>68</v>
      </c>
      <c r="H8" s="52" t="s">
        <v>69</v>
      </c>
      <c r="I8" s="50" t="s">
        <v>6</v>
      </c>
      <c r="J8" s="46" t="s">
        <v>48</v>
      </c>
      <c r="K8" s="46" t="s">
        <v>68</v>
      </c>
      <c r="L8" s="47" t="s">
        <v>69</v>
      </c>
      <c r="M8" s="46" t="s">
        <v>6</v>
      </c>
      <c r="N8" s="46" t="s">
        <v>48</v>
      </c>
      <c r="O8" s="46" t="s">
        <v>68</v>
      </c>
      <c r="P8" s="47" t="s">
        <v>69</v>
      </c>
      <c r="Q8" s="46" t="s">
        <v>6</v>
      </c>
      <c r="R8" s="46" t="s">
        <v>48</v>
      </c>
      <c r="S8" s="46" t="s">
        <v>68</v>
      </c>
      <c r="T8" s="16" t="s">
        <v>69</v>
      </c>
      <c r="U8" s="1"/>
      <c r="V8" s="224" t="s">
        <v>32</v>
      </c>
    </row>
    <row r="9" spans="1:22" ht="13.5" thickBot="1">
      <c r="A9" s="218"/>
      <c r="B9" s="219"/>
      <c r="C9" s="221"/>
      <c r="D9" s="223"/>
      <c r="E9" s="48" t="s">
        <v>180</v>
      </c>
      <c r="F9" s="48" t="s">
        <v>70</v>
      </c>
      <c r="G9" s="48" t="s">
        <v>180</v>
      </c>
      <c r="H9" s="51" t="s">
        <v>71</v>
      </c>
      <c r="I9" s="49" t="s">
        <v>181</v>
      </c>
      <c r="J9" s="48" t="s">
        <v>72</v>
      </c>
      <c r="K9" s="49" t="s">
        <v>181</v>
      </c>
      <c r="L9" s="49" t="s">
        <v>71</v>
      </c>
      <c r="M9" s="48" t="s">
        <v>182</v>
      </c>
      <c r="N9" s="48" t="s">
        <v>73</v>
      </c>
      <c r="O9" s="48" t="s">
        <v>182</v>
      </c>
      <c r="P9" s="49" t="s">
        <v>71</v>
      </c>
      <c r="Q9" s="48" t="s">
        <v>183</v>
      </c>
      <c r="R9" s="48" t="s">
        <v>74</v>
      </c>
      <c r="S9" s="48" t="s">
        <v>183</v>
      </c>
      <c r="T9" s="17" t="s">
        <v>71</v>
      </c>
      <c r="U9" s="1"/>
      <c r="V9" s="225"/>
    </row>
    <row r="10" spans="1:22">
      <c r="A10" s="87"/>
      <c r="B10" s="88"/>
      <c r="C10" s="27"/>
      <c r="D10" s="45"/>
      <c r="E10" s="45"/>
      <c r="F10" s="45"/>
      <c r="G10" s="45"/>
      <c r="H10" s="89"/>
      <c r="I10" s="45"/>
      <c r="J10" s="45"/>
      <c r="K10" s="45"/>
      <c r="L10" s="89"/>
      <c r="M10" s="45"/>
      <c r="N10" s="45"/>
      <c r="O10" s="45"/>
      <c r="P10" s="89"/>
      <c r="Q10" s="45"/>
      <c r="R10" s="45"/>
      <c r="S10" s="45"/>
      <c r="T10" s="89"/>
      <c r="U10" s="76"/>
      <c r="V10" s="77"/>
    </row>
    <row r="11" spans="1:22">
      <c r="A11" s="73">
        <v>1</v>
      </c>
      <c r="B11" s="74"/>
      <c r="C11" s="75" t="s">
        <v>96</v>
      </c>
      <c r="D11" s="54">
        <v>1</v>
      </c>
      <c r="E11" s="54">
        <v>1</v>
      </c>
      <c r="F11" s="54"/>
      <c r="G11" s="54"/>
      <c r="H11" s="90"/>
      <c r="I11" s="54">
        <v>1</v>
      </c>
      <c r="J11" s="54"/>
      <c r="K11" s="54"/>
      <c r="L11" s="90"/>
      <c r="M11" s="54">
        <v>1</v>
      </c>
      <c r="N11" s="54"/>
      <c r="O11" s="54"/>
      <c r="P11" s="90"/>
      <c r="Q11" s="54"/>
      <c r="R11" s="54"/>
      <c r="S11" s="54"/>
      <c r="T11" s="90"/>
      <c r="U11" s="2"/>
      <c r="V11" s="91"/>
    </row>
    <row r="12" spans="1:22">
      <c r="A12" s="73"/>
      <c r="B12" s="74"/>
      <c r="C12" s="75"/>
      <c r="D12" s="54"/>
      <c r="E12" s="54"/>
      <c r="F12" s="54"/>
      <c r="G12" s="54"/>
      <c r="H12" s="90"/>
      <c r="I12" s="54"/>
      <c r="J12" s="54"/>
      <c r="K12" s="54"/>
      <c r="L12" s="90"/>
      <c r="M12" s="54"/>
      <c r="N12" s="54"/>
      <c r="O12" s="54"/>
      <c r="P12" s="90"/>
      <c r="Q12" s="54"/>
      <c r="R12" s="54"/>
      <c r="S12" s="54"/>
      <c r="T12" s="90"/>
      <c r="U12" s="2"/>
      <c r="V12" s="91"/>
    </row>
    <row r="13" spans="1:22">
      <c r="A13" s="10">
        <v>2</v>
      </c>
      <c r="B13" s="11"/>
      <c r="C13" s="92" t="s">
        <v>14</v>
      </c>
      <c r="D13" s="63">
        <v>2833629</v>
      </c>
      <c r="E13" s="63">
        <v>2833629</v>
      </c>
      <c r="F13" s="63">
        <v>561806</v>
      </c>
      <c r="G13" s="63">
        <v>561806</v>
      </c>
      <c r="H13" s="93">
        <f>G13/E13</f>
        <v>0.19826378117954044</v>
      </c>
      <c r="I13" s="63">
        <v>2775987</v>
      </c>
      <c r="J13" s="63">
        <f>+K13-G13</f>
        <v>552691</v>
      </c>
      <c r="K13" s="63">
        <v>1114497</v>
      </c>
      <c r="L13" s="93">
        <f>K13/I13</f>
        <v>0.40147774467243541</v>
      </c>
      <c r="M13" s="63">
        <v>2775987</v>
      </c>
      <c r="N13" s="63">
        <f>+O13-K13</f>
        <v>620386.39199999976</v>
      </c>
      <c r="O13" s="63">
        <v>1734883.3919999998</v>
      </c>
      <c r="P13" s="93">
        <f>O13/M13</f>
        <v>0.62496092092650279</v>
      </c>
      <c r="Q13" s="63"/>
      <c r="R13" s="63">
        <f>+S13-O13</f>
        <v>-1734883.3919999998</v>
      </c>
      <c r="S13" s="63"/>
      <c r="T13" s="93" t="e">
        <f>S13/Q13</f>
        <v>#DIV/0!</v>
      </c>
      <c r="U13" s="2"/>
      <c r="V13" s="3"/>
    </row>
    <row r="14" spans="1:22">
      <c r="A14" s="10"/>
      <c r="B14" s="11" t="s">
        <v>64</v>
      </c>
      <c r="C14" s="92" t="s">
        <v>8</v>
      </c>
      <c r="D14" s="63">
        <v>63</v>
      </c>
      <c r="E14" s="63">
        <v>63</v>
      </c>
      <c r="F14" s="63"/>
      <c r="G14" s="63"/>
      <c r="H14" s="94"/>
      <c r="I14" s="63">
        <v>63</v>
      </c>
      <c r="J14" s="63"/>
      <c r="K14" s="63"/>
      <c r="L14" s="94"/>
      <c r="M14" s="63">
        <v>63</v>
      </c>
      <c r="N14" s="63"/>
      <c r="O14" s="63"/>
      <c r="P14" s="94"/>
      <c r="Q14" s="63"/>
      <c r="R14" s="63"/>
      <c r="S14" s="63"/>
      <c r="T14" s="94"/>
      <c r="U14" s="2"/>
      <c r="V14" s="3"/>
    </row>
    <row r="15" spans="1:22">
      <c r="A15" s="10"/>
      <c r="B15" s="11" t="s">
        <v>65</v>
      </c>
      <c r="C15" s="92" t="s">
        <v>9</v>
      </c>
      <c r="D15" s="63">
        <v>2360</v>
      </c>
      <c r="E15" s="63">
        <v>2360</v>
      </c>
      <c r="F15" s="63">
        <v>443</v>
      </c>
      <c r="G15" s="63">
        <v>443</v>
      </c>
      <c r="H15" s="93">
        <f>G15/E15</f>
        <v>0.18771186440677967</v>
      </c>
      <c r="I15" s="63">
        <v>2360</v>
      </c>
      <c r="J15" s="63">
        <f>+K15-G15</f>
        <v>-7</v>
      </c>
      <c r="K15" s="63">
        <v>436</v>
      </c>
      <c r="L15" s="93">
        <f>K15/I15</f>
        <v>0.18474576271186441</v>
      </c>
      <c r="M15" s="63">
        <v>2360</v>
      </c>
      <c r="N15" s="63">
        <f>+O15-K15</f>
        <v>0</v>
      </c>
      <c r="O15" s="63">
        <v>436</v>
      </c>
      <c r="P15" s="93">
        <f>O15/M15</f>
        <v>0.18474576271186441</v>
      </c>
      <c r="Q15" s="63"/>
      <c r="R15" s="63">
        <f>+S15-O15</f>
        <v>-436</v>
      </c>
      <c r="S15" s="63"/>
      <c r="T15" s="93" t="e">
        <f>S15/Q15</f>
        <v>#DIV/0!</v>
      </c>
      <c r="U15" s="2"/>
      <c r="V15" s="3"/>
    </row>
    <row r="16" spans="1:22">
      <c r="A16" s="10"/>
      <c r="B16" s="11" t="s">
        <v>67</v>
      </c>
      <c r="C16" s="92" t="s">
        <v>10</v>
      </c>
      <c r="D16" s="63">
        <v>8407</v>
      </c>
      <c r="E16" s="63">
        <v>8407</v>
      </c>
      <c r="F16" s="63">
        <v>215</v>
      </c>
      <c r="G16" s="63">
        <v>215</v>
      </c>
      <c r="H16" s="93">
        <f>G16/E16</f>
        <v>2.5573926489829903E-2</v>
      </c>
      <c r="I16" s="63">
        <v>8407</v>
      </c>
      <c r="J16" s="63">
        <f>+K16-G16</f>
        <v>371</v>
      </c>
      <c r="K16" s="63">
        <f>173+413</f>
        <v>586</v>
      </c>
      <c r="L16" s="93">
        <f>K16/I16</f>
        <v>6.9703818246699176E-2</v>
      </c>
      <c r="M16" s="63">
        <v>8407</v>
      </c>
      <c r="N16" s="63">
        <f>+O16-K16</f>
        <v>1347</v>
      </c>
      <c r="O16" s="63">
        <v>1933</v>
      </c>
      <c r="P16" s="93">
        <f>O16/M16</f>
        <v>0.22992744141786606</v>
      </c>
      <c r="Q16" s="63"/>
      <c r="R16" s="63">
        <f>+S16-O16</f>
        <v>-1933</v>
      </c>
      <c r="S16" s="63"/>
      <c r="T16" s="93" t="e">
        <f>S16/Q16</f>
        <v>#DIV/0!</v>
      </c>
      <c r="U16" s="2"/>
      <c r="V16" s="3"/>
    </row>
    <row r="17" spans="1:22">
      <c r="A17" s="10"/>
      <c r="B17" s="11" t="s">
        <v>67</v>
      </c>
      <c r="C17" s="92" t="s">
        <v>104</v>
      </c>
      <c r="D17" s="63">
        <v>2648</v>
      </c>
      <c r="E17" s="63">
        <v>2648</v>
      </c>
      <c r="F17" s="63">
        <v>0</v>
      </c>
      <c r="G17" s="63">
        <v>0</v>
      </c>
      <c r="H17" s="93">
        <f>G17/E17</f>
        <v>0</v>
      </c>
      <c r="I17" s="63">
        <v>2648</v>
      </c>
      <c r="J17" s="63">
        <f>+K17-G17</f>
        <v>0</v>
      </c>
      <c r="K17" s="63">
        <v>0</v>
      </c>
      <c r="L17" s="93">
        <f>K17/I17</f>
        <v>0</v>
      </c>
      <c r="M17" s="63">
        <v>2648</v>
      </c>
      <c r="N17" s="63">
        <f t="shared" ref="N17" si="0">+O17-K17</f>
        <v>0</v>
      </c>
      <c r="O17" s="63">
        <v>0</v>
      </c>
      <c r="P17" s="93">
        <f>O17/M17</f>
        <v>0</v>
      </c>
      <c r="Q17" s="63"/>
      <c r="R17" s="63">
        <f>+S17-O17</f>
        <v>0</v>
      </c>
      <c r="S17" s="63"/>
      <c r="T17" s="93"/>
      <c r="U17" s="2"/>
      <c r="V17" s="3"/>
    </row>
    <row r="18" spans="1:22">
      <c r="A18" s="10"/>
      <c r="B18" s="11" t="s">
        <v>82</v>
      </c>
      <c r="C18" s="78" t="s">
        <v>76</v>
      </c>
      <c r="D18" s="63">
        <v>6</v>
      </c>
      <c r="E18" s="63">
        <v>6</v>
      </c>
      <c r="F18" s="63"/>
      <c r="G18" s="63"/>
      <c r="H18" s="93"/>
      <c r="I18" s="63">
        <v>6</v>
      </c>
      <c r="J18" s="63"/>
      <c r="K18" s="63"/>
      <c r="L18" s="93"/>
      <c r="M18" s="63">
        <v>6</v>
      </c>
      <c r="N18" s="63"/>
      <c r="O18" s="63"/>
      <c r="P18" s="93"/>
      <c r="Q18" s="63"/>
      <c r="R18" s="63"/>
      <c r="S18" s="63"/>
      <c r="T18" s="93"/>
      <c r="U18" s="2"/>
      <c r="V18" s="3"/>
    </row>
    <row r="19" spans="1:22">
      <c r="A19" s="10"/>
      <c r="B19" s="11" t="s">
        <v>82</v>
      </c>
      <c r="C19" s="78" t="s">
        <v>77</v>
      </c>
      <c r="D19" s="63">
        <v>178186</v>
      </c>
      <c r="E19" s="63">
        <v>178186</v>
      </c>
      <c r="F19" s="63">
        <v>23507</v>
      </c>
      <c r="G19" s="63">
        <v>23507</v>
      </c>
      <c r="H19" s="93">
        <f>G19/E19</f>
        <v>0.13192394464211554</v>
      </c>
      <c r="I19" s="63">
        <v>178186</v>
      </c>
      <c r="J19" s="63">
        <f>+K19-G19</f>
        <v>45476</v>
      </c>
      <c r="K19" s="63">
        <v>68983</v>
      </c>
      <c r="L19" s="93">
        <f>K19/I19</f>
        <v>0.38714040384766479</v>
      </c>
      <c r="M19" s="63">
        <v>178186</v>
      </c>
      <c r="N19" s="63">
        <f>+O19-K19</f>
        <v>40790</v>
      </c>
      <c r="O19" s="63">
        <v>109773</v>
      </c>
      <c r="P19" s="93">
        <f>O19/M19</f>
        <v>0.61605850066784151</v>
      </c>
      <c r="Q19" s="63"/>
      <c r="R19" s="63">
        <f>+S19-O19</f>
        <v>-109773</v>
      </c>
      <c r="S19" s="63"/>
      <c r="T19" s="93" t="e">
        <f>S19/Q19</f>
        <v>#DIV/0!</v>
      </c>
      <c r="U19" s="2"/>
      <c r="V19" s="3"/>
    </row>
    <row r="20" spans="1:22">
      <c r="A20" s="73"/>
      <c r="B20" s="74"/>
      <c r="C20" s="18"/>
      <c r="D20" s="54"/>
      <c r="E20" s="54"/>
      <c r="F20" s="63"/>
      <c r="G20" s="63"/>
      <c r="H20" s="94"/>
      <c r="I20" s="54"/>
      <c r="J20" s="63"/>
      <c r="K20" s="63"/>
      <c r="L20" s="94"/>
      <c r="M20" s="54"/>
      <c r="N20" s="63"/>
      <c r="O20" s="63"/>
      <c r="P20" s="94"/>
      <c r="Q20" s="54"/>
      <c r="R20" s="63"/>
      <c r="S20" s="63"/>
      <c r="T20" s="94"/>
      <c r="U20" s="2"/>
      <c r="V20" s="3"/>
    </row>
    <row r="21" spans="1:22">
      <c r="A21" s="10">
        <v>3</v>
      </c>
      <c r="B21" s="11"/>
      <c r="C21" s="78" t="s">
        <v>15</v>
      </c>
      <c r="D21" s="63">
        <v>414922</v>
      </c>
      <c r="E21" s="63">
        <v>414922</v>
      </c>
      <c r="F21" s="63">
        <v>105035</v>
      </c>
      <c r="G21" s="63">
        <v>105035</v>
      </c>
      <c r="H21" s="93">
        <f>G21/E21</f>
        <v>0.25314396440776821</v>
      </c>
      <c r="I21" s="63">
        <v>414922</v>
      </c>
      <c r="J21" s="63">
        <f>+K21-G21</f>
        <v>85448</v>
      </c>
      <c r="K21" s="63">
        <v>190483</v>
      </c>
      <c r="L21" s="93">
        <f>K21/I21</f>
        <v>0.45908146591407539</v>
      </c>
      <c r="M21" s="63">
        <v>414922</v>
      </c>
      <c r="N21" s="63">
        <f>+O21-K21</f>
        <v>102580.26500000001</v>
      </c>
      <c r="O21" s="63">
        <v>293063.26500000001</v>
      </c>
      <c r="P21" s="93">
        <f>O21/M21</f>
        <v>0.70630929427699662</v>
      </c>
      <c r="Q21" s="63"/>
      <c r="R21" s="63">
        <f>+S21-O21</f>
        <v>-293063.26500000001</v>
      </c>
      <c r="S21" s="63"/>
      <c r="T21" s="93" t="e">
        <f>S21/Q21</f>
        <v>#DIV/0!</v>
      </c>
      <c r="U21" s="2"/>
      <c r="V21" s="3"/>
    </row>
    <row r="22" spans="1:22">
      <c r="A22" s="10"/>
      <c r="B22" s="11"/>
      <c r="C22" s="7" t="s">
        <v>13</v>
      </c>
      <c r="D22" s="63">
        <v>8878</v>
      </c>
      <c r="E22" s="63">
        <v>8878</v>
      </c>
      <c r="F22" s="63">
        <v>0</v>
      </c>
      <c r="G22" s="63">
        <v>0</v>
      </c>
      <c r="H22" s="93">
        <f>G22/E22</f>
        <v>0</v>
      </c>
      <c r="I22" s="63">
        <v>8878</v>
      </c>
      <c r="J22" s="63">
        <f>+K22-G22</f>
        <v>0</v>
      </c>
      <c r="K22" s="63">
        <v>0</v>
      </c>
      <c r="L22" s="93">
        <f>K22/I22</f>
        <v>0</v>
      </c>
      <c r="M22" s="63">
        <v>8878</v>
      </c>
      <c r="N22" s="63">
        <f>+O22-K22</f>
        <v>950</v>
      </c>
      <c r="O22" s="63">
        <v>950</v>
      </c>
      <c r="P22" s="93">
        <f>O22/M22</f>
        <v>0.10700608245100247</v>
      </c>
      <c r="Q22" s="63"/>
      <c r="R22" s="63">
        <f>+S22-O22</f>
        <v>-950</v>
      </c>
      <c r="S22" s="63"/>
      <c r="T22" s="93" t="e">
        <f>S22/Q22</f>
        <v>#DIV/0!</v>
      </c>
      <c r="U22" s="2"/>
      <c r="V22" s="3"/>
    </row>
    <row r="23" spans="1:22">
      <c r="A23" s="10"/>
      <c r="B23" s="11"/>
      <c r="C23" s="78"/>
      <c r="D23" s="63"/>
      <c r="E23" s="63"/>
      <c r="F23" s="63"/>
      <c r="G23" s="63"/>
      <c r="H23" s="94"/>
      <c r="I23" s="63"/>
      <c r="J23" s="63"/>
      <c r="K23" s="63"/>
      <c r="L23" s="94"/>
      <c r="M23" s="63"/>
      <c r="N23" s="63"/>
      <c r="O23" s="63"/>
      <c r="P23" s="94"/>
      <c r="Q23" s="63"/>
      <c r="R23" s="63"/>
      <c r="S23" s="63"/>
      <c r="T23" s="94"/>
      <c r="U23" s="2"/>
      <c r="V23" s="3"/>
    </row>
    <row r="24" spans="1:22" ht="13.5" thickBot="1">
      <c r="A24" s="79"/>
      <c r="B24" s="80"/>
      <c r="C24" s="81"/>
      <c r="D24" s="53"/>
      <c r="E24" s="53"/>
      <c r="F24" s="53"/>
      <c r="G24" s="53"/>
      <c r="H24" s="95"/>
      <c r="I24" s="53"/>
      <c r="J24" s="53"/>
      <c r="K24" s="53"/>
      <c r="L24" s="95"/>
      <c r="M24" s="53"/>
      <c r="N24" s="53"/>
      <c r="O24" s="53"/>
      <c r="P24" s="95"/>
      <c r="Q24" s="53"/>
      <c r="R24" s="53"/>
      <c r="S24" s="53"/>
      <c r="T24" s="95"/>
      <c r="U24" s="2"/>
      <c r="V24" s="83"/>
    </row>
    <row r="25" spans="1:22">
      <c r="A25" s="71"/>
    </row>
    <row r="26" spans="1:22" ht="12.75" customHeight="1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</row>
  </sheetData>
  <mergeCells count="7">
    <mergeCell ref="A26:P26"/>
    <mergeCell ref="A1:V1"/>
    <mergeCell ref="A2:V2"/>
    <mergeCell ref="A8:B9"/>
    <mergeCell ref="C8:C9"/>
    <mergeCell ref="D8:D9"/>
    <mergeCell ref="V8:V9"/>
  </mergeCells>
  <printOptions horizontalCentered="1"/>
  <pageMargins left="0.11811023622047245" right="0" top="0.74803149606299213" bottom="0.74803149606299213" header="0.31496062992125984" footer="0.31496062992125984"/>
  <pageSetup paperSize="14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1"/>
  <sheetViews>
    <sheetView zoomScale="110" zoomScaleNormal="110" workbookViewId="0">
      <selection activeCell="D31" sqref="D31"/>
    </sheetView>
  </sheetViews>
  <sheetFormatPr baseColWidth="10" defaultColWidth="11.42578125" defaultRowHeight="12"/>
  <cols>
    <col min="1" max="1" width="7.28515625" style="71" customWidth="1"/>
    <col min="2" max="2" width="5.7109375" style="72" customWidth="1"/>
    <col min="3" max="3" width="66.5703125" style="4" bestFit="1" customWidth="1"/>
    <col min="4" max="4" width="13.7109375" style="2" customWidth="1"/>
    <col min="5" max="8" width="13.7109375" style="2" hidden="1" customWidth="1"/>
    <col min="9" max="12" width="14.28515625" style="2" hidden="1" customWidth="1"/>
    <col min="13" max="16" width="14.28515625" style="2" customWidth="1"/>
    <col min="17" max="20" width="14.28515625" style="2" hidden="1" customWidth="1"/>
    <col min="21" max="21" width="0.7109375" style="2" customWidth="1"/>
    <col min="22" max="22" width="45.7109375" style="4" customWidth="1"/>
    <col min="23" max="16384" width="11.42578125" style="4"/>
  </cols>
  <sheetData>
    <row r="1" spans="1:24" ht="12.75" customHeight="1">
      <c r="A1" s="212" t="s">
        <v>199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4" ht="12.75" customHeight="1">
      <c r="A2" s="214" t="s">
        <v>56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4" ht="12" customHeight="1">
      <c r="A3" s="67"/>
      <c r="B3" s="68"/>
      <c r="C3" s="6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ht="12.75" customHeight="1">
      <c r="A4" s="70" t="s">
        <v>59</v>
      </c>
      <c r="B4" s="68"/>
      <c r="C4" s="6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69"/>
    </row>
    <row r="5" spans="1:24" ht="12.75" customHeight="1">
      <c r="A5" s="70" t="s">
        <v>60</v>
      </c>
      <c r="B5" s="68"/>
      <c r="C5" s="6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69"/>
    </row>
    <row r="6" spans="1:24" ht="12.75" customHeight="1"/>
    <row r="7" spans="1:24" ht="12.75" customHeight="1" thickBot="1"/>
    <row r="8" spans="1:24" customFormat="1" ht="12.75">
      <c r="A8" s="216" t="s">
        <v>47</v>
      </c>
      <c r="B8" s="217"/>
      <c r="C8" s="220" t="s">
        <v>7</v>
      </c>
      <c r="D8" s="222" t="s">
        <v>5</v>
      </c>
      <c r="E8" s="46" t="s">
        <v>6</v>
      </c>
      <c r="F8" s="46" t="s">
        <v>48</v>
      </c>
      <c r="G8" s="46" t="s">
        <v>68</v>
      </c>
      <c r="H8" s="52" t="s">
        <v>69</v>
      </c>
      <c r="I8" s="50" t="s">
        <v>6</v>
      </c>
      <c r="J8" s="46" t="s">
        <v>48</v>
      </c>
      <c r="K8" s="46" t="s">
        <v>68</v>
      </c>
      <c r="L8" s="47" t="s">
        <v>69</v>
      </c>
      <c r="M8" s="46" t="s">
        <v>6</v>
      </c>
      <c r="N8" s="46" t="s">
        <v>48</v>
      </c>
      <c r="O8" s="46" t="s">
        <v>68</v>
      </c>
      <c r="P8" s="47" t="s">
        <v>69</v>
      </c>
      <c r="Q8" s="46" t="s">
        <v>6</v>
      </c>
      <c r="R8" s="46" t="s">
        <v>48</v>
      </c>
      <c r="S8" s="46" t="s">
        <v>68</v>
      </c>
      <c r="T8" s="16" t="s">
        <v>69</v>
      </c>
      <c r="U8" s="1"/>
      <c r="V8" s="224" t="s">
        <v>32</v>
      </c>
    </row>
    <row r="9" spans="1:24" customFormat="1" ht="13.5" thickBot="1">
      <c r="A9" s="218"/>
      <c r="B9" s="219"/>
      <c r="C9" s="221"/>
      <c r="D9" s="223"/>
      <c r="E9" s="48" t="s">
        <v>180</v>
      </c>
      <c r="F9" s="48" t="s">
        <v>70</v>
      </c>
      <c r="G9" s="48" t="s">
        <v>180</v>
      </c>
      <c r="H9" s="51" t="s">
        <v>71</v>
      </c>
      <c r="I9" s="49" t="s">
        <v>181</v>
      </c>
      <c r="J9" s="48" t="s">
        <v>72</v>
      </c>
      <c r="K9" s="49" t="s">
        <v>181</v>
      </c>
      <c r="L9" s="49" t="s">
        <v>71</v>
      </c>
      <c r="M9" s="48" t="s">
        <v>182</v>
      </c>
      <c r="N9" s="48" t="s">
        <v>73</v>
      </c>
      <c r="O9" s="48" t="s">
        <v>182</v>
      </c>
      <c r="P9" s="49" t="s">
        <v>71</v>
      </c>
      <c r="Q9" s="48" t="s">
        <v>183</v>
      </c>
      <c r="R9" s="48" t="s">
        <v>74</v>
      </c>
      <c r="S9" s="48" t="s">
        <v>183</v>
      </c>
      <c r="T9" s="17" t="s">
        <v>71</v>
      </c>
      <c r="U9" s="1"/>
      <c r="V9" s="225"/>
    </row>
    <row r="10" spans="1:24" ht="14.1" customHeight="1">
      <c r="A10" s="87"/>
      <c r="B10" s="88"/>
      <c r="C10" s="27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9"/>
      <c r="U10" s="76"/>
      <c r="V10" s="77"/>
    </row>
    <row r="11" spans="1:24" ht="14.1" customHeight="1">
      <c r="A11" s="10">
        <v>1</v>
      </c>
      <c r="B11" s="11"/>
      <c r="C11" s="78" t="s">
        <v>17</v>
      </c>
      <c r="D11" s="63">
        <v>8</v>
      </c>
      <c r="E11" s="63">
        <v>8</v>
      </c>
      <c r="F11" s="208"/>
      <c r="G11" s="208"/>
      <c r="H11" s="63"/>
      <c r="I11" s="63">
        <v>8</v>
      </c>
      <c r="J11" s="63"/>
      <c r="K11" s="63"/>
      <c r="L11" s="63"/>
      <c r="M11" s="63">
        <v>8</v>
      </c>
      <c r="N11" s="63"/>
      <c r="O11" s="63"/>
      <c r="P11" s="63"/>
      <c r="Q11" s="63"/>
      <c r="R11" s="63"/>
      <c r="S11" s="63"/>
      <c r="T11" s="6"/>
      <c r="V11" s="3"/>
    </row>
    <row r="12" spans="1:24" ht="14.1" customHeight="1">
      <c r="A12" s="10"/>
      <c r="B12" s="11"/>
      <c r="C12" s="78"/>
      <c r="D12" s="63"/>
      <c r="E12" s="63"/>
      <c r="F12" s="208"/>
      <c r="G12" s="208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"/>
      <c r="V12" s="3"/>
    </row>
    <row r="13" spans="1:24" ht="14.1" customHeight="1">
      <c r="A13" s="10">
        <v>2</v>
      </c>
      <c r="B13" s="11"/>
      <c r="C13" s="78" t="s">
        <v>14</v>
      </c>
      <c r="D13" s="63">
        <v>14600044</v>
      </c>
      <c r="E13" s="63">
        <v>14600044</v>
      </c>
      <c r="F13" s="63">
        <v>3581825</v>
      </c>
      <c r="G13" s="63">
        <v>3581825</v>
      </c>
      <c r="H13" s="15">
        <f>G13/E13</f>
        <v>0.24532974010215311</v>
      </c>
      <c r="I13" s="63">
        <v>14334624</v>
      </c>
      <c r="J13" s="63">
        <f>+K13-G13</f>
        <v>3519655</v>
      </c>
      <c r="K13" s="63">
        <v>7101480</v>
      </c>
      <c r="L13" s="15">
        <f>+K13/I13</f>
        <v>0.49540748330754963</v>
      </c>
      <c r="M13" s="63">
        <v>14334624</v>
      </c>
      <c r="N13" s="63">
        <f>+O13-K13</f>
        <v>3627653.2040000018</v>
      </c>
      <c r="O13" s="63">
        <v>10729133.204000002</v>
      </c>
      <c r="P13" s="15">
        <f>+O13/M13</f>
        <v>0.74847677930024548</v>
      </c>
      <c r="Q13" s="63"/>
      <c r="R13" s="63">
        <f>+S13-O13</f>
        <v>-10729133.204000002</v>
      </c>
      <c r="S13" s="63"/>
      <c r="T13" s="31" t="e">
        <f>+S13/Q13</f>
        <v>#DIV/0!</v>
      </c>
      <c r="V13" s="3"/>
      <c r="W13" s="2"/>
      <c r="X13" s="2"/>
    </row>
    <row r="14" spans="1:24" ht="14.1" customHeight="1">
      <c r="A14" s="10">
        <v>2</v>
      </c>
      <c r="B14" s="11" t="s">
        <v>0</v>
      </c>
      <c r="C14" s="78" t="s">
        <v>8</v>
      </c>
      <c r="D14" s="63">
        <v>438</v>
      </c>
      <c r="E14" s="63">
        <v>438</v>
      </c>
      <c r="F14" s="63"/>
      <c r="G14" s="63"/>
      <c r="H14" s="15"/>
      <c r="I14" s="63">
        <v>423</v>
      </c>
      <c r="J14" s="63"/>
      <c r="K14" s="63"/>
      <c r="L14" s="15"/>
      <c r="M14" s="63">
        <f>438-15</f>
        <v>423</v>
      </c>
      <c r="N14" s="63"/>
      <c r="O14" s="63"/>
      <c r="P14" s="63"/>
      <c r="Q14" s="63"/>
      <c r="R14" s="63"/>
      <c r="S14" s="63"/>
      <c r="T14" s="6"/>
      <c r="V14" s="3"/>
    </row>
    <row r="15" spans="1:24" ht="14.1" customHeight="1">
      <c r="A15" s="10">
        <v>2</v>
      </c>
      <c r="B15" s="11" t="s">
        <v>0</v>
      </c>
      <c r="C15" s="78" t="s">
        <v>62</v>
      </c>
      <c r="D15" s="63">
        <v>162865</v>
      </c>
      <c r="E15" s="63">
        <v>162865</v>
      </c>
      <c r="F15" s="63">
        <v>18622</v>
      </c>
      <c r="G15" s="63">
        <v>18622</v>
      </c>
      <c r="H15" s="15">
        <f>G15/E15</f>
        <v>0.11434009762686888</v>
      </c>
      <c r="I15" s="63">
        <v>162865</v>
      </c>
      <c r="J15" s="63">
        <f>+K15-G15</f>
        <v>33862</v>
      </c>
      <c r="K15" s="63">
        <v>52484</v>
      </c>
      <c r="L15" s="15">
        <f>+K15/I15</f>
        <v>0.32225462806618976</v>
      </c>
      <c r="M15" s="63">
        <v>162865</v>
      </c>
      <c r="N15" s="63">
        <f>+O15-K15</f>
        <v>26519.797000000006</v>
      </c>
      <c r="O15" s="63">
        <v>79003.797000000006</v>
      </c>
      <c r="P15" s="15">
        <f>+O15/M15</f>
        <v>0.48508763085991469</v>
      </c>
      <c r="Q15" s="63"/>
      <c r="R15" s="63">
        <f>+S15-O15</f>
        <v>-79003.797000000006</v>
      </c>
      <c r="S15" s="63"/>
      <c r="T15" s="31" t="e">
        <f>+S15/Q15</f>
        <v>#DIV/0!</v>
      </c>
      <c r="V15" s="3"/>
    </row>
    <row r="16" spans="1:24" ht="14.1" customHeight="1">
      <c r="A16" s="10">
        <v>2</v>
      </c>
      <c r="B16" s="11" t="s">
        <v>1</v>
      </c>
      <c r="C16" s="78" t="s">
        <v>9</v>
      </c>
      <c r="D16" s="63">
        <v>35452</v>
      </c>
      <c r="E16" s="63">
        <v>35452</v>
      </c>
      <c r="F16" s="63">
        <v>2529</v>
      </c>
      <c r="G16" s="63">
        <v>2529</v>
      </c>
      <c r="H16" s="15">
        <f>G16/E16</f>
        <v>7.1335890781902292E-2</v>
      </c>
      <c r="I16" s="63">
        <v>35452</v>
      </c>
      <c r="J16" s="63">
        <f>+K16-G16</f>
        <v>3626</v>
      </c>
      <c r="K16" s="63">
        <v>6155</v>
      </c>
      <c r="L16" s="15">
        <f>+K16/I16</f>
        <v>0.17361502877129639</v>
      </c>
      <c r="M16" s="63">
        <v>35452</v>
      </c>
      <c r="N16" s="63">
        <f>+O16-K16</f>
        <v>3782</v>
      </c>
      <c r="O16" s="63">
        <v>9937</v>
      </c>
      <c r="P16" s="15">
        <f>+O16/M16</f>
        <v>0.28029448268080787</v>
      </c>
      <c r="Q16" s="63"/>
      <c r="R16" s="63">
        <f>+S16-O16</f>
        <v>-9937</v>
      </c>
      <c r="S16" s="63"/>
      <c r="T16" s="31" t="e">
        <f>+S16/Q16</f>
        <v>#DIV/0!</v>
      </c>
      <c r="V16" s="3"/>
    </row>
    <row r="17" spans="1:23" ht="14.1" customHeight="1">
      <c r="A17" s="10">
        <v>2</v>
      </c>
      <c r="B17" s="11" t="s">
        <v>2</v>
      </c>
      <c r="C17" s="78" t="s">
        <v>10</v>
      </c>
      <c r="D17" s="63">
        <v>218439</v>
      </c>
      <c r="E17" s="63">
        <v>218439</v>
      </c>
      <c r="F17" s="63">
        <v>9941</v>
      </c>
      <c r="G17" s="63">
        <v>9941</v>
      </c>
      <c r="H17" s="15">
        <f>G17/E17</f>
        <v>4.5509272611575773E-2</v>
      </c>
      <c r="I17" s="63">
        <v>218439</v>
      </c>
      <c r="J17" s="63">
        <f>+K17-G17</f>
        <v>8297</v>
      </c>
      <c r="K17" s="63">
        <f>550+17688</f>
        <v>18238</v>
      </c>
      <c r="L17" s="15">
        <f>+K17/I17</f>
        <v>8.3492416647210438E-2</v>
      </c>
      <c r="M17" s="63">
        <v>218439</v>
      </c>
      <c r="N17" s="63">
        <f>+O17-K17</f>
        <v>14900</v>
      </c>
      <c r="O17" s="63">
        <v>33138</v>
      </c>
      <c r="P17" s="15">
        <f>+O17/M17</f>
        <v>0.15170367928803921</v>
      </c>
      <c r="Q17" s="63"/>
      <c r="R17" s="63">
        <f>+S17-O17</f>
        <v>-33138</v>
      </c>
      <c r="S17" s="63"/>
      <c r="T17" s="31" t="e">
        <f>+S17/Q17</f>
        <v>#DIV/0!</v>
      </c>
      <c r="V17" s="3"/>
    </row>
    <row r="18" spans="1:23" ht="14.1" customHeight="1">
      <c r="A18" s="10">
        <v>2</v>
      </c>
      <c r="B18" s="11" t="s">
        <v>2</v>
      </c>
      <c r="C18" s="78" t="s">
        <v>49</v>
      </c>
      <c r="D18" s="63">
        <v>1384</v>
      </c>
      <c r="E18" s="63">
        <v>1384</v>
      </c>
      <c r="F18" s="63">
        <v>0</v>
      </c>
      <c r="G18" s="63">
        <v>0</v>
      </c>
      <c r="H18" s="15">
        <f>G18/E18</f>
        <v>0</v>
      </c>
      <c r="I18" s="63">
        <v>1384</v>
      </c>
      <c r="J18" s="63">
        <f>+K18-G18</f>
        <v>0</v>
      </c>
      <c r="K18" s="63">
        <v>0</v>
      </c>
      <c r="L18" s="15">
        <f>+K18/I18</f>
        <v>0</v>
      </c>
      <c r="M18" s="63">
        <v>1384</v>
      </c>
      <c r="N18" s="63">
        <f>+O18-K18</f>
        <v>0</v>
      </c>
      <c r="O18" s="63">
        <v>0</v>
      </c>
      <c r="P18" s="15">
        <f>+O18/M18</f>
        <v>0</v>
      </c>
      <c r="Q18" s="63"/>
      <c r="R18" s="63">
        <f>+S18-O18</f>
        <v>0</v>
      </c>
      <c r="S18" s="63"/>
      <c r="T18" s="31" t="e">
        <f>+S18/Q18</f>
        <v>#DIV/0!</v>
      </c>
      <c r="V18" s="3"/>
    </row>
    <row r="19" spans="1:23" ht="14.1" customHeight="1">
      <c r="A19" s="10">
        <v>2</v>
      </c>
      <c r="B19" s="11" t="s">
        <v>3</v>
      </c>
      <c r="C19" s="78" t="s">
        <v>76</v>
      </c>
      <c r="D19" s="63">
        <v>41</v>
      </c>
      <c r="E19" s="63">
        <v>41</v>
      </c>
      <c r="F19" s="63"/>
      <c r="G19" s="63"/>
      <c r="H19" s="15"/>
      <c r="I19" s="63">
        <v>44</v>
      </c>
      <c r="J19" s="63"/>
      <c r="K19" s="63"/>
      <c r="L19" s="15"/>
      <c r="M19" s="63">
        <f>41+3</f>
        <v>44</v>
      </c>
      <c r="N19" s="63"/>
      <c r="O19" s="63"/>
      <c r="P19" s="15"/>
      <c r="Q19" s="63"/>
      <c r="R19" s="63"/>
      <c r="S19" s="63"/>
      <c r="T19" s="31"/>
      <c r="V19" s="3"/>
    </row>
    <row r="20" spans="1:23" ht="14.1" customHeight="1">
      <c r="A20" s="10">
        <v>2</v>
      </c>
      <c r="B20" s="11" t="s">
        <v>3</v>
      </c>
      <c r="C20" s="78" t="s">
        <v>77</v>
      </c>
      <c r="D20" s="63">
        <v>255828</v>
      </c>
      <c r="E20" s="63">
        <v>255828</v>
      </c>
      <c r="F20" s="63">
        <v>55792</v>
      </c>
      <c r="G20" s="63">
        <v>55792</v>
      </c>
      <c r="H20" s="15">
        <f>G20/E20</f>
        <v>0.21808402520443423</v>
      </c>
      <c r="I20" s="63">
        <v>339871</v>
      </c>
      <c r="J20" s="63">
        <f>+K20-G20</f>
        <v>41108</v>
      </c>
      <c r="K20" s="63">
        <v>96900</v>
      </c>
      <c r="L20" s="15">
        <f>+K20/I20</f>
        <v>0.28510817339519995</v>
      </c>
      <c r="M20" s="63">
        <f>255828+84043</f>
        <v>339871</v>
      </c>
      <c r="N20" s="63">
        <f>+O20-K20</f>
        <v>83040</v>
      </c>
      <c r="O20" s="63">
        <v>179940</v>
      </c>
      <c r="P20" s="15">
        <f>+O20/M20</f>
        <v>0.52943616842860963</v>
      </c>
      <c r="Q20" s="63"/>
      <c r="R20" s="63">
        <f>+S20-O20</f>
        <v>-179940</v>
      </c>
      <c r="S20" s="63"/>
      <c r="T20" s="31" t="e">
        <f>+S20/Q20</f>
        <v>#DIV/0!</v>
      </c>
      <c r="V20" s="3"/>
    </row>
    <row r="21" spans="1:23" ht="14.1" customHeight="1">
      <c r="A21" s="10">
        <v>2</v>
      </c>
      <c r="B21" s="11" t="s">
        <v>4</v>
      </c>
      <c r="C21" s="78" t="s">
        <v>12</v>
      </c>
      <c r="D21" s="63">
        <v>9</v>
      </c>
      <c r="E21" s="63">
        <v>9</v>
      </c>
      <c r="F21" s="63"/>
      <c r="G21" s="63"/>
      <c r="H21" s="63"/>
      <c r="I21" s="63">
        <v>9</v>
      </c>
      <c r="J21" s="63"/>
      <c r="K21" s="63"/>
      <c r="L21" s="63"/>
      <c r="M21" s="63">
        <v>9</v>
      </c>
      <c r="N21" s="63"/>
      <c r="O21" s="63"/>
      <c r="P21" s="63"/>
      <c r="Q21" s="63"/>
      <c r="R21" s="63"/>
      <c r="S21" s="63"/>
      <c r="T21" s="6"/>
      <c r="V21" s="3"/>
    </row>
    <row r="22" spans="1:23">
      <c r="A22" s="10">
        <v>2</v>
      </c>
      <c r="B22" s="11" t="s">
        <v>4</v>
      </c>
      <c r="C22" s="78" t="s">
        <v>11</v>
      </c>
      <c r="D22" s="63">
        <v>63363</v>
      </c>
      <c r="E22" s="63">
        <v>63363</v>
      </c>
      <c r="F22" s="63">
        <v>18338</v>
      </c>
      <c r="G22" s="63">
        <v>18338</v>
      </c>
      <c r="H22" s="15">
        <f>G22/E22</f>
        <v>0.28941180184019066</v>
      </c>
      <c r="I22" s="63">
        <v>63363</v>
      </c>
      <c r="J22" s="63">
        <f>+K22-G22</f>
        <v>17225</v>
      </c>
      <c r="K22" s="63">
        <v>35563</v>
      </c>
      <c r="L22" s="15">
        <f>+K22/I22</f>
        <v>0.56125814749932923</v>
      </c>
      <c r="M22" s="63">
        <v>63363</v>
      </c>
      <c r="N22" s="63">
        <f>+O22-K22</f>
        <v>13032</v>
      </c>
      <c r="O22" s="63">
        <v>48595</v>
      </c>
      <c r="P22" s="15">
        <f>+O22/M22</f>
        <v>0.76693022741978756</v>
      </c>
      <c r="Q22" s="63"/>
      <c r="R22" s="63">
        <f>+S22-O22</f>
        <v>-48595</v>
      </c>
      <c r="S22" s="63"/>
      <c r="T22" s="31" t="e">
        <f>+S22/Q22</f>
        <v>#DIV/0!</v>
      </c>
      <c r="V22" s="66"/>
    </row>
    <row r="23" spans="1:23" ht="14.1" customHeight="1">
      <c r="A23" s="10" t="s">
        <v>75</v>
      </c>
      <c r="B23" s="11"/>
      <c r="C23" s="78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"/>
      <c r="V23" s="3"/>
    </row>
    <row r="24" spans="1:23" ht="14.1" customHeight="1">
      <c r="A24" s="10">
        <v>3</v>
      </c>
      <c r="B24" s="11"/>
      <c r="C24" s="78" t="s">
        <v>15</v>
      </c>
      <c r="D24" s="63">
        <v>1643486</v>
      </c>
      <c r="E24" s="63">
        <v>1643486</v>
      </c>
      <c r="F24" s="63">
        <v>370214</v>
      </c>
      <c r="G24" s="63">
        <v>370214</v>
      </c>
      <c r="H24" s="15">
        <f>G24/E24</f>
        <v>0.22526142601762353</v>
      </c>
      <c r="I24" s="63">
        <v>1643486</v>
      </c>
      <c r="J24" s="63">
        <f>+K24-G24</f>
        <v>362246</v>
      </c>
      <c r="K24" s="63">
        <v>732460</v>
      </c>
      <c r="L24" s="15">
        <f>+K24/I24</f>
        <v>0.44567462089728782</v>
      </c>
      <c r="M24" s="63">
        <v>1643486</v>
      </c>
      <c r="N24" s="63">
        <f>+O24-K24</f>
        <v>342426.27099999972</v>
      </c>
      <c r="O24" s="63">
        <v>1074886.2709999997</v>
      </c>
      <c r="P24" s="15">
        <f>+O24/M24</f>
        <v>0.65402824909977919</v>
      </c>
      <c r="Q24" s="63"/>
      <c r="R24" s="63">
        <f>+S24-O24</f>
        <v>-1074886.2709999997</v>
      </c>
      <c r="S24" s="63"/>
      <c r="T24" s="31" t="e">
        <f>+S24/Q24</f>
        <v>#DIV/0!</v>
      </c>
      <c r="V24" s="3"/>
    </row>
    <row r="25" spans="1:23" ht="14.1" customHeight="1">
      <c r="A25" s="10"/>
      <c r="B25" s="11"/>
      <c r="C25" s="78" t="s">
        <v>13</v>
      </c>
      <c r="D25" s="63">
        <v>72469</v>
      </c>
      <c r="E25" s="63">
        <v>72469</v>
      </c>
      <c r="F25" s="63">
        <v>10335</v>
      </c>
      <c r="G25" s="63">
        <v>10335</v>
      </c>
      <c r="H25" s="15">
        <f>G25/E25</f>
        <v>0.1426127033628172</v>
      </c>
      <c r="I25" s="63">
        <v>72469</v>
      </c>
      <c r="J25" s="63">
        <f>+K25-G25</f>
        <v>0</v>
      </c>
      <c r="K25" s="63">
        <v>10335</v>
      </c>
      <c r="L25" s="15">
        <f>+K25/I25</f>
        <v>0.1426127033628172</v>
      </c>
      <c r="M25" s="63">
        <v>72469</v>
      </c>
      <c r="N25" s="63">
        <f>+O25-K25</f>
        <v>1330</v>
      </c>
      <c r="O25" s="63">
        <v>11665</v>
      </c>
      <c r="P25" s="15">
        <f>+O25/M25</f>
        <v>0.16096537829968677</v>
      </c>
      <c r="Q25" s="63"/>
      <c r="R25" s="63">
        <f>+S25-O25</f>
        <v>-11665</v>
      </c>
      <c r="S25" s="63"/>
      <c r="T25" s="31" t="e">
        <f>+S25/Q25</f>
        <v>#DIV/0!</v>
      </c>
      <c r="V25" s="3"/>
    </row>
    <row r="26" spans="1:23" ht="14.1" customHeight="1">
      <c r="A26" s="10"/>
      <c r="B26" s="11"/>
      <c r="C26" s="78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"/>
      <c r="V26" s="3"/>
    </row>
    <row r="27" spans="1:23" ht="14.1" customHeight="1">
      <c r="A27" s="10" t="s">
        <v>174</v>
      </c>
      <c r="B27" s="11"/>
      <c r="C27" s="7" t="s">
        <v>61</v>
      </c>
      <c r="D27" s="63">
        <v>13557928</v>
      </c>
      <c r="E27" s="63">
        <v>13557928</v>
      </c>
      <c r="F27" s="63">
        <v>762816</v>
      </c>
      <c r="G27" s="63">
        <v>762816</v>
      </c>
      <c r="H27" s="15">
        <f>G27/E27</f>
        <v>5.6263464446779772E-2</v>
      </c>
      <c r="I27" s="63">
        <v>13609053</v>
      </c>
      <c r="J27" s="63">
        <f>+K27-G27</f>
        <v>1005193</v>
      </c>
      <c r="K27" s="63">
        <v>1768009</v>
      </c>
      <c r="L27" s="15">
        <f>+K27/I27</f>
        <v>0.12991418286048265</v>
      </c>
      <c r="M27" s="63">
        <v>13609053</v>
      </c>
      <c r="N27" s="63">
        <f>+O27-K27</f>
        <v>2169597.8250000002</v>
      </c>
      <c r="O27" s="63">
        <v>3937606.8250000002</v>
      </c>
      <c r="P27" s="15">
        <f>+O27/M27</f>
        <v>0.28933731281669639</v>
      </c>
      <c r="Q27" s="63"/>
      <c r="R27" s="63">
        <f>+S27-O27</f>
        <v>-3937606.8250000002</v>
      </c>
      <c r="S27" s="63"/>
      <c r="T27" s="31" t="e">
        <f>+S27/Q27</f>
        <v>#DIV/0!</v>
      </c>
      <c r="U27" s="142"/>
      <c r="V27" s="3"/>
    </row>
    <row r="28" spans="1:23" ht="14.1" customHeight="1">
      <c r="A28" s="10" t="s">
        <v>75</v>
      </c>
      <c r="B28" s="11" t="s">
        <v>0</v>
      </c>
      <c r="C28" s="7" t="s">
        <v>83</v>
      </c>
      <c r="D28" s="63">
        <v>18</v>
      </c>
      <c r="E28" s="63">
        <v>18</v>
      </c>
      <c r="F28" s="63"/>
      <c r="G28" s="63"/>
      <c r="H28" s="63"/>
      <c r="I28" s="63">
        <f>18+3</f>
        <v>21</v>
      </c>
      <c r="J28" s="63"/>
      <c r="K28" s="63"/>
      <c r="L28" s="63"/>
      <c r="M28" s="63">
        <f>18+3</f>
        <v>21</v>
      </c>
      <c r="N28" s="63"/>
      <c r="O28" s="63"/>
      <c r="P28" s="63"/>
      <c r="Q28" s="63"/>
      <c r="R28" s="63"/>
      <c r="S28" s="63"/>
      <c r="T28" s="6"/>
      <c r="U28" s="142"/>
      <c r="V28" s="3"/>
    </row>
    <row r="29" spans="1:23" ht="14.1" customHeight="1">
      <c r="A29" s="138"/>
      <c r="B29" s="139" t="s">
        <v>0</v>
      </c>
      <c r="C29" s="7" t="s">
        <v>84</v>
      </c>
      <c r="D29" s="19">
        <v>529666</v>
      </c>
      <c r="E29" s="19">
        <v>529666</v>
      </c>
      <c r="F29" s="209">
        <v>115926</v>
      </c>
      <c r="G29" s="209">
        <v>115926</v>
      </c>
      <c r="H29" s="15">
        <f t="shared" ref="H29:H31" si="0">G29/E29</f>
        <v>0.21886622890651844</v>
      </c>
      <c r="I29" s="19">
        <f>529666+51125</f>
        <v>580791</v>
      </c>
      <c r="J29" s="63">
        <f t="shared" ref="J29:J31" si="1">+K29-G29</f>
        <v>81471</v>
      </c>
      <c r="K29" s="203">
        <v>197397</v>
      </c>
      <c r="L29" s="15">
        <f t="shared" ref="L29:L31" si="2">+K29/I29</f>
        <v>0.33987613444423209</v>
      </c>
      <c r="M29" s="19">
        <f>529666+51125</f>
        <v>580791</v>
      </c>
      <c r="N29" s="63">
        <f t="shared" ref="N29:N31" si="3">+O29-K29</f>
        <v>168082</v>
      </c>
      <c r="O29" s="19">
        <v>365479</v>
      </c>
      <c r="P29" s="15">
        <f t="shared" ref="P29:P31" si="4">+O29/M29</f>
        <v>0.62927800189741234</v>
      </c>
      <c r="Q29" s="19"/>
      <c r="R29" s="63">
        <f t="shared" ref="R29:R31" si="5">+S29-O29</f>
        <v>-365479</v>
      </c>
      <c r="S29" s="203"/>
      <c r="T29" s="31" t="e">
        <f t="shared" ref="T29:T31" si="6">+S29/Q29</f>
        <v>#DIV/0!</v>
      </c>
      <c r="U29" s="142"/>
      <c r="V29" s="3"/>
      <c r="W29" s="2"/>
    </row>
    <row r="30" spans="1:23" ht="14.1" customHeight="1">
      <c r="A30" s="138"/>
      <c r="B30" s="139" t="s">
        <v>1</v>
      </c>
      <c r="C30" s="14" t="s">
        <v>184</v>
      </c>
      <c r="D30" s="19">
        <v>115</v>
      </c>
      <c r="E30" s="19">
        <v>115</v>
      </c>
      <c r="F30" s="209"/>
      <c r="G30" s="209"/>
      <c r="H30" s="15"/>
      <c r="I30" s="19">
        <v>115</v>
      </c>
      <c r="J30" s="63"/>
      <c r="K30" s="19"/>
      <c r="L30" s="15"/>
      <c r="M30" s="19">
        <v>115</v>
      </c>
      <c r="N30" s="63"/>
      <c r="O30" s="19"/>
      <c r="P30" s="15"/>
      <c r="Q30" s="19"/>
      <c r="R30" s="63"/>
      <c r="S30" s="19"/>
      <c r="T30" s="31"/>
      <c r="U30" s="142"/>
      <c r="V30" s="3"/>
      <c r="W30" s="2"/>
    </row>
    <row r="31" spans="1:23" ht="14.1" customHeight="1">
      <c r="A31" s="138"/>
      <c r="B31" s="139" t="s">
        <v>1</v>
      </c>
      <c r="C31" s="14" t="s">
        <v>85</v>
      </c>
      <c r="D31" s="19">
        <v>425965</v>
      </c>
      <c r="E31" s="19">
        <v>425965</v>
      </c>
      <c r="F31" s="209">
        <v>33905</v>
      </c>
      <c r="G31" s="209">
        <v>33905</v>
      </c>
      <c r="H31" s="15">
        <f t="shared" si="0"/>
        <v>7.959574143415539E-2</v>
      </c>
      <c r="I31" s="19">
        <v>425965</v>
      </c>
      <c r="J31" s="63">
        <f t="shared" si="1"/>
        <v>52694</v>
      </c>
      <c r="K31" s="203">
        <v>86599</v>
      </c>
      <c r="L31" s="15">
        <f t="shared" si="2"/>
        <v>0.2033007406711819</v>
      </c>
      <c r="M31" s="19">
        <v>425965</v>
      </c>
      <c r="N31" s="63">
        <f t="shared" si="3"/>
        <v>162321</v>
      </c>
      <c r="O31" s="19">
        <v>248920</v>
      </c>
      <c r="P31" s="15">
        <f t="shared" si="4"/>
        <v>0.58436726022091012</v>
      </c>
      <c r="Q31" s="19"/>
      <c r="R31" s="63">
        <f t="shared" si="5"/>
        <v>-248920</v>
      </c>
      <c r="S31" s="203"/>
      <c r="T31" s="31" t="e">
        <f t="shared" si="6"/>
        <v>#DIV/0!</v>
      </c>
      <c r="U31" s="142"/>
      <c r="V31" s="3"/>
      <c r="W31" s="2"/>
    </row>
    <row r="32" spans="1:23" ht="14.1" customHeight="1">
      <c r="A32" s="138"/>
      <c r="B32" s="11"/>
      <c r="C32" s="14"/>
      <c r="D32" s="19"/>
      <c r="E32" s="19"/>
      <c r="F32" s="209"/>
      <c r="G32" s="20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24"/>
      <c r="U32" s="142"/>
      <c r="V32" s="3"/>
    </row>
    <row r="33" spans="1:24" ht="14.1" customHeight="1">
      <c r="A33" s="138" t="s">
        <v>175</v>
      </c>
      <c r="B33" s="11"/>
      <c r="C33" s="140" t="s">
        <v>78</v>
      </c>
      <c r="D33" s="19">
        <v>2328120</v>
      </c>
      <c r="E33" s="19">
        <v>2328120</v>
      </c>
      <c r="F33" s="63">
        <v>379590</v>
      </c>
      <c r="G33" s="63">
        <v>379590</v>
      </c>
      <c r="H33" s="15">
        <f>G33/E33</f>
        <v>0.16304571929281997</v>
      </c>
      <c r="I33" s="19">
        <v>2526316</v>
      </c>
      <c r="J33" s="63">
        <f>+K33-G33</f>
        <v>341822</v>
      </c>
      <c r="K33" s="63">
        <v>721412</v>
      </c>
      <c r="L33" s="15">
        <f>+K33/I33</f>
        <v>0.28555889287009228</v>
      </c>
      <c r="M33" s="19">
        <v>2526316</v>
      </c>
      <c r="N33" s="63">
        <f>+O33-K33</f>
        <v>529179.02599999961</v>
      </c>
      <c r="O33" s="63">
        <v>1250591.0259999996</v>
      </c>
      <c r="P33" s="15">
        <f>+O33/M33</f>
        <v>0.49502557320620205</v>
      </c>
      <c r="Q33" s="19"/>
      <c r="R33" s="63">
        <f>+S33-O33</f>
        <v>-1250591.0259999996</v>
      </c>
      <c r="S33" s="63"/>
      <c r="T33" s="31" t="e">
        <f>+S33/Q33</f>
        <v>#DIV/0!</v>
      </c>
      <c r="U33" s="142"/>
      <c r="V33" s="3"/>
    </row>
    <row r="34" spans="1:24" ht="14.1" customHeight="1">
      <c r="A34" s="138"/>
      <c r="B34" s="139"/>
      <c r="C34" s="78" t="s">
        <v>86</v>
      </c>
      <c r="D34" s="19">
        <v>24</v>
      </c>
      <c r="E34" s="19">
        <v>24</v>
      </c>
      <c r="F34" s="63"/>
      <c r="G34" s="63"/>
      <c r="H34" s="15"/>
      <c r="I34" s="19">
        <f>24+8</f>
        <v>32</v>
      </c>
      <c r="J34" s="63"/>
      <c r="K34" s="19"/>
      <c r="L34" s="15"/>
      <c r="M34" s="19">
        <f>24+8</f>
        <v>32</v>
      </c>
      <c r="N34" s="63"/>
      <c r="O34" s="19"/>
      <c r="P34" s="15"/>
      <c r="Q34" s="19"/>
      <c r="R34" s="63"/>
      <c r="S34" s="19"/>
      <c r="T34" s="31"/>
      <c r="U34" s="142"/>
      <c r="V34" s="3"/>
    </row>
    <row r="35" spans="1:24" ht="14.1" customHeight="1">
      <c r="A35" s="138"/>
      <c r="B35" s="139"/>
      <c r="C35" s="78" t="s">
        <v>87</v>
      </c>
      <c r="D35" s="19">
        <v>756286</v>
      </c>
      <c r="E35" s="19">
        <v>756286</v>
      </c>
      <c r="F35" s="209">
        <v>130977</v>
      </c>
      <c r="G35" s="209">
        <v>130977</v>
      </c>
      <c r="H35" s="15">
        <f>G35/E35</f>
        <v>0.17318448311882012</v>
      </c>
      <c r="I35" s="19">
        <f>756286+198196</f>
        <v>954482</v>
      </c>
      <c r="J35" s="63">
        <f>+K35-G35</f>
        <v>118993</v>
      </c>
      <c r="K35" s="203">
        <v>249970</v>
      </c>
      <c r="L35" s="15">
        <f>+K35/I35</f>
        <v>0.26189074283223779</v>
      </c>
      <c r="M35" s="19">
        <f>756286+198196</f>
        <v>954482</v>
      </c>
      <c r="N35" s="63">
        <f>+O35-K35</f>
        <v>225028</v>
      </c>
      <c r="O35" s="19">
        <v>474998</v>
      </c>
      <c r="P35" s="15">
        <f>+O35/M35</f>
        <v>0.49765003425942028</v>
      </c>
      <c r="Q35" s="19"/>
      <c r="R35" s="63">
        <f>+S35-O35</f>
        <v>-474998</v>
      </c>
      <c r="S35" s="203"/>
      <c r="T35" s="31" t="e">
        <f>+S35/Q35</f>
        <v>#DIV/0!</v>
      </c>
      <c r="U35" s="142"/>
      <c r="V35" s="3"/>
      <c r="W35" s="2"/>
    </row>
    <row r="36" spans="1:24" ht="14.1" customHeight="1">
      <c r="A36" s="138"/>
      <c r="B36" s="139"/>
      <c r="C36" s="199"/>
      <c r="D36" s="19"/>
      <c r="E36" s="19"/>
      <c r="F36" s="209"/>
      <c r="G36" s="209"/>
      <c r="H36" s="15"/>
      <c r="I36" s="19"/>
      <c r="J36" s="63"/>
      <c r="K36" s="19"/>
      <c r="L36" s="15"/>
      <c r="M36" s="19"/>
      <c r="N36" s="63"/>
      <c r="O36" s="19"/>
      <c r="P36" s="15"/>
      <c r="Q36" s="19"/>
      <c r="R36" s="63"/>
      <c r="S36" s="19"/>
      <c r="T36" s="31"/>
      <c r="U36" s="142"/>
      <c r="V36" s="3"/>
    </row>
    <row r="37" spans="1:24" ht="14.1" customHeight="1">
      <c r="A37" s="138">
        <v>7</v>
      </c>
      <c r="B37" s="139"/>
      <c r="C37" s="199" t="s">
        <v>90</v>
      </c>
      <c r="D37" s="19">
        <v>2216011</v>
      </c>
      <c r="E37" s="19">
        <v>2216011</v>
      </c>
      <c r="F37" s="63">
        <v>5088</v>
      </c>
      <c r="G37" s="63">
        <v>5088</v>
      </c>
      <c r="H37" s="15">
        <f>G37/E37</f>
        <v>2.2960174836677257E-3</v>
      </c>
      <c r="I37" s="19">
        <v>2232110</v>
      </c>
      <c r="J37" s="63">
        <f>+K37-G37</f>
        <v>488336</v>
      </c>
      <c r="K37" s="19">
        <v>493424</v>
      </c>
      <c r="L37" s="15">
        <f>+K37/I37</f>
        <v>0.22105720596207176</v>
      </c>
      <c r="M37" s="19">
        <v>2232110</v>
      </c>
      <c r="N37" s="63">
        <f>+O37-K37</f>
        <v>388045.41500000004</v>
      </c>
      <c r="O37" s="19">
        <v>881469.41500000004</v>
      </c>
      <c r="P37" s="15">
        <f>+O37/M37</f>
        <v>0.39490411090851257</v>
      </c>
      <c r="Q37" s="19"/>
      <c r="R37" s="63">
        <f>+S37-O37</f>
        <v>-881469.41500000004</v>
      </c>
      <c r="S37" s="19"/>
      <c r="T37" s="31" t="e">
        <f>+S37/Q37</f>
        <v>#DIV/0!</v>
      </c>
      <c r="U37" s="142"/>
      <c r="V37" s="3"/>
    </row>
    <row r="38" spans="1:24" ht="14.1" customHeight="1">
      <c r="A38" s="138"/>
      <c r="B38" s="139" t="s">
        <v>0</v>
      </c>
      <c r="C38" s="199" t="s">
        <v>91</v>
      </c>
      <c r="D38" s="19">
        <v>1</v>
      </c>
      <c r="E38" s="19">
        <v>1</v>
      </c>
      <c r="F38" s="209"/>
      <c r="G38" s="209"/>
      <c r="H38" s="15"/>
      <c r="I38" s="19">
        <f>1+1</f>
        <v>2</v>
      </c>
      <c r="J38" s="63"/>
      <c r="K38" s="19"/>
      <c r="L38" s="15"/>
      <c r="M38" s="19">
        <f>1+1</f>
        <v>2</v>
      </c>
      <c r="N38" s="63"/>
      <c r="O38" s="19"/>
      <c r="P38" s="15"/>
      <c r="Q38" s="19"/>
      <c r="R38" s="63"/>
      <c r="S38" s="19"/>
      <c r="T38" s="31"/>
      <c r="U38" s="142"/>
      <c r="V38" s="3"/>
    </row>
    <row r="39" spans="1:24" ht="14.1" customHeight="1">
      <c r="A39" s="138"/>
      <c r="B39" s="139" t="s">
        <v>0</v>
      </c>
      <c r="C39" s="199" t="s">
        <v>92</v>
      </c>
      <c r="D39" s="19">
        <v>20143</v>
      </c>
      <c r="E39" s="19">
        <v>20143</v>
      </c>
      <c r="F39" s="209">
        <v>5088</v>
      </c>
      <c r="G39" s="209">
        <v>5088</v>
      </c>
      <c r="H39" s="15">
        <f t="shared" ref="H39:H41" si="7">G39/E39</f>
        <v>0.25259395323437422</v>
      </c>
      <c r="I39" s="19">
        <f>20143+16099</f>
        <v>36242</v>
      </c>
      <c r="J39" s="63">
        <f>+K39-G39</f>
        <v>4580</v>
      </c>
      <c r="K39" s="203">
        <v>9668</v>
      </c>
      <c r="L39" s="15">
        <f t="shared" ref="L39:L41" si="8">+K39/I39</f>
        <v>0.26676231996026711</v>
      </c>
      <c r="M39" s="19">
        <f>20143+16099</f>
        <v>36242</v>
      </c>
      <c r="N39" s="63">
        <f t="shared" ref="N39:N41" si="9">+O39-K39</f>
        <v>9100</v>
      </c>
      <c r="O39" s="19">
        <v>18768</v>
      </c>
      <c r="P39" s="15">
        <f t="shared" ref="P39:P41" si="10">+O39/M39</f>
        <v>0.51785221566138739</v>
      </c>
      <c r="Q39" s="19"/>
      <c r="R39" s="63">
        <f t="shared" ref="R39:R41" si="11">+S39-O39</f>
        <v>-18768</v>
      </c>
      <c r="S39" s="203"/>
      <c r="T39" s="31" t="e">
        <f t="shared" ref="T39:T41" si="12">+S39/Q39</f>
        <v>#DIV/0!</v>
      </c>
      <c r="U39" s="142"/>
      <c r="V39" s="3"/>
      <c r="W39" s="2"/>
    </row>
    <row r="40" spans="1:24" ht="14.1" customHeight="1">
      <c r="A40" s="138"/>
      <c r="B40" s="139" t="s">
        <v>1</v>
      </c>
      <c r="C40" s="199" t="s">
        <v>185</v>
      </c>
      <c r="D40" s="19">
        <v>35</v>
      </c>
      <c r="E40" s="19">
        <v>35</v>
      </c>
      <c r="F40" s="209"/>
      <c r="G40" s="209"/>
      <c r="H40" s="15"/>
      <c r="I40" s="19">
        <v>35</v>
      </c>
      <c r="J40" s="63"/>
      <c r="K40" s="19"/>
      <c r="L40" s="15"/>
      <c r="M40" s="19">
        <v>35</v>
      </c>
      <c r="N40" s="63"/>
      <c r="O40" s="19"/>
      <c r="P40" s="15"/>
      <c r="Q40" s="19"/>
      <c r="R40" s="63"/>
      <c r="S40" s="19"/>
      <c r="T40" s="31"/>
      <c r="U40" s="142"/>
      <c r="V40" s="3"/>
      <c r="W40" s="2"/>
    </row>
    <row r="41" spans="1:24" ht="14.1" customHeight="1">
      <c r="A41" s="138"/>
      <c r="B41" s="139" t="s">
        <v>1</v>
      </c>
      <c r="C41" s="199" t="s">
        <v>93</v>
      </c>
      <c r="D41" s="19">
        <v>74399</v>
      </c>
      <c r="E41" s="19">
        <v>74399</v>
      </c>
      <c r="F41" s="209">
        <v>0</v>
      </c>
      <c r="G41" s="209">
        <v>0</v>
      </c>
      <c r="H41" s="15">
        <f t="shared" si="7"/>
        <v>0</v>
      </c>
      <c r="I41" s="19">
        <v>74399</v>
      </c>
      <c r="J41" s="63">
        <f>+K41-G41</f>
        <v>0</v>
      </c>
      <c r="K41" s="203">
        <v>0</v>
      </c>
      <c r="L41" s="15">
        <f t="shared" si="8"/>
        <v>0</v>
      </c>
      <c r="M41" s="19">
        <v>74399</v>
      </c>
      <c r="N41" s="63">
        <f t="shared" si="9"/>
        <v>4800</v>
      </c>
      <c r="O41" s="19">
        <v>4800</v>
      </c>
      <c r="P41" s="15">
        <f t="shared" si="10"/>
        <v>6.4516996196185436E-2</v>
      </c>
      <c r="Q41" s="19"/>
      <c r="R41" s="63">
        <f t="shared" si="11"/>
        <v>-4800</v>
      </c>
      <c r="S41" s="203"/>
      <c r="T41" s="31" t="e">
        <f t="shared" si="12"/>
        <v>#DIV/0!</v>
      </c>
      <c r="U41" s="142"/>
      <c r="V41" s="3"/>
      <c r="W41" s="2"/>
    </row>
    <row r="42" spans="1:24" ht="14.1" customHeight="1" thickBot="1">
      <c r="A42" s="141"/>
      <c r="B42" s="80"/>
      <c r="C42" s="8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82"/>
      <c r="U42" s="142"/>
      <c r="V42" s="143"/>
    </row>
    <row r="43" spans="1:24" s="2" customFormat="1" ht="12.75" customHeight="1">
      <c r="A43" s="71"/>
      <c r="B43" s="72"/>
      <c r="C43" s="4"/>
      <c r="V43" s="4"/>
      <c r="W43" s="4"/>
      <c r="X43" s="4"/>
    </row>
    <row r="44" spans="1:24" s="2" customFormat="1" ht="12.75" customHeight="1">
      <c r="A44" s="71"/>
      <c r="B44" s="72"/>
      <c r="C44" s="4"/>
      <c r="V44" s="4"/>
      <c r="W44" s="4"/>
      <c r="X44" s="4"/>
    </row>
    <row r="45" spans="1:24" s="2" customFormat="1" ht="12.75" customHeight="1">
      <c r="A45" s="71"/>
      <c r="B45" s="72"/>
      <c r="C45" s="4"/>
      <c r="D45" s="200"/>
      <c r="V45" s="4"/>
      <c r="W45" s="4"/>
      <c r="X45" s="4"/>
    </row>
    <row r="46" spans="1:24" s="2" customFormat="1" ht="12.75" customHeight="1">
      <c r="A46" s="71"/>
      <c r="B46" s="72"/>
      <c r="C46" s="4"/>
      <c r="D46" s="200"/>
      <c r="V46" s="4"/>
      <c r="W46" s="4"/>
      <c r="X46" s="4"/>
    </row>
    <row r="47" spans="1:24" s="2" customFormat="1" ht="12.75" customHeight="1">
      <c r="A47" s="71"/>
      <c r="B47" s="72"/>
      <c r="C47" s="4"/>
      <c r="D47" s="200"/>
      <c r="V47" s="4"/>
      <c r="W47" s="4"/>
      <c r="X47" s="4"/>
    </row>
    <row r="48" spans="1:24" s="2" customFormat="1" ht="12.75" customHeight="1">
      <c r="A48" s="71"/>
      <c r="B48" s="72"/>
      <c r="C48" s="4"/>
      <c r="V48" s="4"/>
      <c r="W48" s="4"/>
      <c r="X48" s="4"/>
    </row>
    <row r="49" spans="1:24" s="2" customFormat="1" ht="12.75" customHeight="1">
      <c r="A49" s="71"/>
      <c r="B49" s="72"/>
      <c r="C49" s="4"/>
      <c r="V49" s="4"/>
      <c r="W49" s="4"/>
      <c r="X49" s="4"/>
    </row>
    <row r="50" spans="1:24" s="2" customFormat="1" ht="12.75" customHeight="1">
      <c r="A50" s="71"/>
      <c r="B50" s="72"/>
      <c r="C50" s="4"/>
      <c r="V50" s="4"/>
      <c r="W50" s="4"/>
      <c r="X50" s="4"/>
    </row>
    <row r="51" spans="1:24" s="2" customFormat="1" ht="12.75" customHeight="1">
      <c r="A51" s="71"/>
      <c r="B51" s="72"/>
      <c r="C51" s="4"/>
      <c r="V51" s="4"/>
      <c r="W51" s="4"/>
      <c r="X51" s="4"/>
    </row>
    <row r="52" spans="1:24" s="2" customFormat="1" ht="12.75" customHeight="1">
      <c r="A52" s="71"/>
      <c r="B52" s="72"/>
      <c r="C52" s="4"/>
      <c r="V52" s="4"/>
      <c r="W52" s="4"/>
      <c r="X52" s="4"/>
    </row>
    <row r="53" spans="1:24" s="2" customFormat="1" ht="12.75" customHeight="1">
      <c r="A53" s="71"/>
      <c r="B53" s="72"/>
      <c r="C53" s="4"/>
      <c r="V53" s="4"/>
      <c r="W53" s="4"/>
      <c r="X53" s="4"/>
    </row>
    <row r="54" spans="1:24" s="2" customFormat="1" ht="12.75" customHeight="1">
      <c r="A54" s="71"/>
      <c r="B54" s="72"/>
      <c r="C54" s="4"/>
      <c r="V54" s="4"/>
      <c r="W54" s="4"/>
      <c r="X54" s="4"/>
    </row>
    <row r="55" spans="1:24" s="2" customFormat="1" ht="12.75" customHeight="1">
      <c r="A55" s="71"/>
      <c r="B55" s="72"/>
      <c r="C55" s="4"/>
      <c r="V55" s="4"/>
      <c r="W55" s="4"/>
      <c r="X55" s="4"/>
    </row>
    <row r="56" spans="1:24" s="2" customFormat="1" ht="12.75" customHeight="1">
      <c r="A56" s="71"/>
      <c r="B56" s="72"/>
      <c r="C56" s="4"/>
      <c r="V56" s="4"/>
      <c r="W56" s="4"/>
      <c r="X56" s="4"/>
    </row>
    <row r="57" spans="1:24" s="2" customFormat="1" ht="12.75" customHeight="1">
      <c r="A57" s="71"/>
      <c r="B57" s="72"/>
      <c r="C57" s="4"/>
      <c r="V57" s="4"/>
      <c r="W57" s="4"/>
      <c r="X57" s="4"/>
    </row>
    <row r="58" spans="1:24" s="71" customFormat="1" ht="12.75" customHeight="1">
      <c r="B58" s="72"/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4"/>
      <c r="W58" s="4"/>
      <c r="X58" s="4"/>
    </row>
    <row r="59" spans="1:24" s="71" customFormat="1" ht="12.75" customHeight="1">
      <c r="B59" s="72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4"/>
      <c r="W59" s="4"/>
      <c r="X59" s="4"/>
    </row>
    <row r="60" spans="1:24" s="71" customFormat="1" ht="12.75" customHeight="1">
      <c r="B60" s="72"/>
      <c r="C60" s="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4"/>
      <c r="W60" s="4"/>
      <c r="X60" s="4"/>
    </row>
    <row r="61" spans="1:24" s="71" customFormat="1" ht="12.75" customHeight="1">
      <c r="B61" s="72"/>
      <c r="C61" s="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4"/>
      <c r="W61" s="4"/>
      <c r="X61" s="4"/>
    </row>
    <row r="62" spans="1:24" s="71" customFormat="1" ht="12.75" customHeight="1">
      <c r="B62" s="72"/>
      <c r="C62" s="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4"/>
      <c r="W62" s="4"/>
      <c r="X62" s="4"/>
    </row>
    <row r="63" spans="1:24" s="71" customFormat="1" ht="12.75" customHeight="1">
      <c r="B63" s="72"/>
      <c r="C63" s="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4"/>
      <c r="W63" s="4"/>
      <c r="X63" s="4"/>
    </row>
    <row r="64" spans="1:24" s="71" customFormat="1" ht="12.75" customHeight="1">
      <c r="B64" s="72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4"/>
      <c r="W64" s="4"/>
      <c r="X64" s="4"/>
    </row>
    <row r="65" spans="2:24" s="71" customFormat="1" ht="12.75" customHeight="1">
      <c r="B65" s="72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4"/>
      <c r="W65" s="4"/>
      <c r="X65" s="4"/>
    </row>
    <row r="66" spans="2:24" s="71" customFormat="1" ht="12.75" customHeight="1">
      <c r="B66" s="72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4"/>
      <c r="W66" s="4"/>
      <c r="X66" s="4"/>
    </row>
    <row r="67" spans="2:24" s="71" customFormat="1" ht="12.75" customHeight="1">
      <c r="B67" s="72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4"/>
      <c r="W67" s="4"/>
      <c r="X67" s="4"/>
    </row>
    <row r="68" spans="2:24" s="71" customFormat="1" ht="12.75" customHeight="1">
      <c r="B68" s="72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4"/>
      <c r="W68" s="4"/>
      <c r="X68" s="4"/>
    </row>
    <row r="69" spans="2:24" s="71" customFormat="1" ht="12.75" customHeight="1">
      <c r="B69" s="72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4"/>
      <c r="W69" s="4"/>
      <c r="X69" s="4"/>
    </row>
    <row r="70" spans="2:24" s="71" customFormat="1" ht="12.75" customHeight="1">
      <c r="B70" s="72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4"/>
      <c r="W70" s="4"/>
      <c r="X70" s="4"/>
    </row>
    <row r="71" spans="2:24" s="71" customFormat="1" ht="12.75" customHeight="1">
      <c r="B71" s="72"/>
      <c r="C71" s="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4"/>
      <c r="W71" s="4"/>
      <c r="X71" s="4"/>
    </row>
    <row r="72" spans="2:24" s="71" customFormat="1" ht="12.75" customHeight="1">
      <c r="B72" s="72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4"/>
      <c r="W72" s="4"/>
      <c r="X72" s="4"/>
    </row>
    <row r="73" spans="2:24" s="71" customFormat="1" ht="12.75" customHeight="1">
      <c r="B73" s="72"/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4"/>
      <c r="W73" s="4"/>
      <c r="X73" s="4"/>
    </row>
    <row r="74" spans="2:24" s="71" customFormat="1" ht="12.75" customHeight="1">
      <c r="B74" s="72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4"/>
      <c r="W74" s="4"/>
      <c r="X74" s="4"/>
    </row>
    <row r="75" spans="2:24" s="71" customFormat="1" ht="12.75" customHeight="1">
      <c r="B75" s="72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4"/>
      <c r="W75" s="4"/>
      <c r="X75" s="4"/>
    </row>
    <row r="76" spans="2:24" s="71" customFormat="1" ht="12.75" customHeight="1">
      <c r="B76" s="72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4"/>
      <c r="W76" s="4"/>
      <c r="X76" s="4"/>
    </row>
    <row r="77" spans="2:24" s="71" customFormat="1" ht="12.75" customHeight="1">
      <c r="B77" s="72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4"/>
      <c r="W77" s="4"/>
      <c r="X77" s="4"/>
    </row>
    <row r="78" spans="2:24" s="71" customFormat="1" ht="12.75" customHeight="1">
      <c r="B78" s="72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4"/>
      <c r="W78" s="4"/>
      <c r="X78" s="4"/>
    </row>
    <row r="79" spans="2:24" s="71" customFormat="1" ht="12.75" customHeight="1">
      <c r="B79" s="72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4"/>
      <c r="W79" s="4"/>
      <c r="X79" s="4"/>
    </row>
    <row r="80" spans="2:24" s="71" customFormat="1" ht="12.75" customHeight="1">
      <c r="B80" s="72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4"/>
      <c r="W80" s="4"/>
      <c r="X80" s="4"/>
    </row>
    <row r="81" spans="2:24" s="71" customFormat="1" ht="12.75" customHeight="1">
      <c r="B81" s="72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4"/>
      <c r="W81" s="4"/>
      <c r="X81" s="4"/>
    </row>
  </sheetData>
  <mergeCells count="6">
    <mergeCell ref="A1:V1"/>
    <mergeCell ref="A2:V2"/>
    <mergeCell ref="A8:B9"/>
    <mergeCell ref="C8:C9"/>
    <mergeCell ref="D8:D9"/>
    <mergeCell ref="V8:V9"/>
  </mergeCells>
  <phoneticPr fontId="11" type="noConversion"/>
  <printOptions horizontalCentered="1"/>
  <pageMargins left="0.11811023622047245" right="0" top="0.74803149606299213" bottom="0.74803149606299213" header="0.31496062992125984" footer="0.31496062992125984"/>
  <pageSetup paperSize="14" scale="8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9"/>
  <sheetViews>
    <sheetView workbookViewId="0">
      <selection activeCell="D31" sqref="D31"/>
    </sheetView>
  </sheetViews>
  <sheetFormatPr baseColWidth="10" defaultColWidth="11.42578125" defaultRowHeight="12"/>
  <cols>
    <col min="1" max="1" width="5.7109375" style="71" customWidth="1"/>
    <col min="2" max="2" width="5.7109375" style="72" customWidth="1"/>
    <col min="3" max="3" width="60.7109375" style="4" customWidth="1"/>
    <col min="4" max="4" width="13.7109375" style="2" customWidth="1"/>
    <col min="5" max="8" width="13.7109375" style="2" hidden="1" customWidth="1"/>
    <col min="9" max="12" width="14.28515625" style="2" hidden="1" customWidth="1"/>
    <col min="13" max="16" width="14.28515625" style="2" customWidth="1"/>
    <col min="17" max="20" width="14.28515625" style="2" hidden="1" customWidth="1"/>
    <col min="21" max="21" width="0.7109375" style="2" customWidth="1"/>
    <col min="22" max="22" width="45.7109375" style="4" customWidth="1"/>
    <col min="23" max="16384" width="11.42578125" style="4"/>
  </cols>
  <sheetData>
    <row r="1" spans="1:24" ht="12.75" customHeight="1">
      <c r="A1" s="212" t="s">
        <v>199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4" ht="12.75" customHeight="1">
      <c r="A2" s="214" t="s">
        <v>56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4" ht="12" customHeight="1">
      <c r="A3" s="67"/>
      <c r="B3" s="68"/>
      <c r="C3" s="6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ht="12.75" customHeight="1">
      <c r="A4" s="70" t="s">
        <v>79</v>
      </c>
      <c r="B4" s="68"/>
      <c r="C4" s="6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69"/>
    </row>
    <row r="5" spans="1:24" ht="12.75" customHeight="1">
      <c r="A5" s="70" t="s">
        <v>80</v>
      </c>
      <c r="B5" s="68"/>
      <c r="C5" s="6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69"/>
    </row>
    <row r="6" spans="1:24" ht="12.75" customHeight="1"/>
    <row r="7" spans="1:24" ht="12.75" customHeight="1" thickBot="1"/>
    <row r="8" spans="1:24" customFormat="1" ht="12.75">
      <c r="A8" s="216" t="s">
        <v>47</v>
      </c>
      <c r="B8" s="217"/>
      <c r="C8" s="220" t="s">
        <v>7</v>
      </c>
      <c r="D8" s="222" t="s">
        <v>5</v>
      </c>
      <c r="E8" s="46" t="s">
        <v>6</v>
      </c>
      <c r="F8" s="46" t="s">
        <v>48</v>
      </c>
      <c r="G8" s="46" t="s">
        <v>68</v>
      </c>
      <c r="H8" s="52" t="s">
        <v>69</v>
      </c>
      <c r="I8" s="50" t="s">
        <v>6</v>
      </c>
      <c r="J8" s="46" t="s">
        <v>48</v>
      </c>
      <c r="K8" s="46" t="s">
        <v>68</v>
      </c>
      <c r="L8" s="47" t="s">
        <v>69</v>
      </c>
      <c r="M8" s="46" t="s">
        <v>6</v>
      </c>
      <c r="N8" s="46" t="s">
        <v>48</v>
      </c>
      <c r="O8" s="46" t="s">
        <v>68</v>
      </c>
      <c r="P8" s="47" t="s">
        <v>69</v>
      </c>
      <c r="Q8" s="46" t="s">
        <v>6</v>
      </c>
      <c r="R8" s="46" t="s">
        <v>48</v>
      </c>
      <c r="S8" s="46" t="s">
        <v>68</v>
      </c>
      <c r="T8" s="16" t="s">
        <v>69</v>
      </c>
      <c r="U8" s="1"/>
      <c r="V8" s="224" t="s">
        <v>32</v>
      </c>
    </row>
    <row r="9" spans="1:24" customFormat="1" ht="13.5" thickBot="1">
      <c r="A9" s="218"/>
      <c r="B9" s="219"/>
      <c r="C9" s="221"/>
      <c r="D9" s="223"/>
      <c r="E9" s="48" t="s">
        <v>180</v>
      </c>
      <c r="F9" s="48" t="s">
        <v>70</v>
      </c>
      <c r="G9" s="48" t="s">
        <v>180</v>
      </c>
      <c r="H9" s="51" t="s">
        <v>71</v>
      </c>
      <c r="I9" s="49" t="s">
        <v>181</v>
      </c>
      <c r="J9" s="48" t="s">
        <v>72</v>
      </c>
      <c r="K9" s="49" t="s">
        <v>181</v>
      </c>
      <c r="L9" s="49" t="s">
        <v>71</v>
      </c>
      <c r="M9" s="48" t="s">
        <v>182</v>
      </c>
      <c r="N9" s="48" t="s">
        <v>73</v>
      </c>
      <c r="O9" s="48" t="s">
        <v>182</v>
      </c>
      <c r="P9" s="49" t="s">
        <v>71</v>
      </c>
      <c r="Q9" s="48" t="s">
        <v>183</v>
      </c>
      <c r="R9" s="48" t="s">
        <v>74</v>
      </c>
      <c r="S9" s="48" t="s">
        <v>183</v>
      </c>
      <c r="T9" s="17" t="s">
        <v>71</v>
      </c>
      <c r="U9" s="1"/>
      <c r="V9" s="225"/>
    </row>
    <row r="10" spans="1:24" ht="14.1" customHeight="1">
      <c r="A10" s="87"/>
      <c r="B10" s="88"/>
      <c r="C10" s="27"/>
      <c r="D10" s="45"/>
      <c r="E10" s="45"/>
      <c r="F10" s="45"/>
      <c r="G10" s="45"/>
      <c r="H10" s="9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9"/>
      <c r="U10" s="76"/>
      <c r="V10" s="77"/>
    </row>
    <row r="11" spans="1:24" ht="14.1" customHeight="1">
      <c r="A11" s="10">
        <v>1</v>
      </c>
      <c r="B11" s="11"/>
      <c r="C11" s="78" t="s">
        <v>17</v>
      </c>
      <c r="D11" s="63">
        <v>2</v>
      </c>
      <c r="E11" s="63">
        <v>2</v>
      </c>
      <c r="F11" s="63"/>
      <c r="G11" s="63"/>
      <c r="H11" s="6"/>
      <c r="I11" s="63">
        <v>2</v>
      </c>
      <c r="J11" s="63"/>
      <c r="K11" s="63"/>
      <c r="L11" s="63"/>
      <c r="M11" s="63">
        <v>2</v>
      </c>
      <c r="N11" s="63"/>
      <c r="O11" s="63"/>
      <c r="P11" s="63"/>
      <c r="Q11" s="63"/>
      <c r="R11" s="63"/>
      <c r="S11" s="63"/>
      <c r="T11" s="6"/>
      <c r="V11" s="3"/>
    </row>
    <row r="12" spans="1:24" ht="14.1" customHeight="1">
      <c r="A12" s="10"/>
      <c r="B12" s="11"/>
      <c r="C12" s="78"/>
      <c r="D12" s="63"/>
      <c r="E12" s="63"/>
      <c r="F12" s="63"/>
      <c r="G12" s="63"/>
      <c r="H12" s="6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"/>
      <c r="V12" s="3"/>
    </row>
    <row r="13" spans="1:24" ht="14.1" customHeight="1">
      <c r="A13" s="10">
        <v>3</v>
      </c>
      <c r="B13" s="11"/>
      <c r="C13" s="78" t="s">
        <v>14</v>
      </c>
      <c r="D13" s="63">
        <v>4262762</v>
      </c>
      <c r="E13" s="63">
        <v>4262762</v>
      </c>
      <c r="F13" s="63">
        <v>1048055</v>
      </c>
      <c r="G13" s="63">
        <v>1048055</v>
      </c>
      <c r="H13" s="31">
        <f>G13/E13</f>
        <v>0.2458628935887108</v>
      </c>
      <c r="I13" s="63">
        <v>4262762</v>
      </c>
      <c r="J13" s="63">
        <f>+K13-G13</f>
        <v>1046400</v>
      </c>
      <c r="K13" s="63">
        <v>2094455</v>
      </c>
      <c r="L13" s="15">
        <f>+K13/I13</f>
        <v>0.49133754124673157</v>
      </c>
      <c r="M13" s="63">
        <v>4262762</v>
      </c>
      <c r="N13" s="63">
        <f>+O13-K13</f>
        <v>1023394</v>
      </c>
      <c r="O13" s="63">
        <v>3117849</v>
      </c>
      <c r="P13" s="15">
        <f>+O13/M13</f>
        <v>0.7314152185836319</v>
      </c>
      <c r="Q13" s="63"/>
      <c r="R13" s="63">
        <f>+S13-O13</f>
        <v>-3117849</v>
      </c>
      <c r="S13" s="63"/>
      <c r="T13" s="31" t="e">
        <f>+S13/Q13</f>
        <v>#DIV/0!</v>
      </c>
      <c r="V13" s="3"/>
      <c r="W13" s="2"/>
      <c r="X13" s="2"/>
    </row>
    <row r="14" spans="1:24" ht="14.1" customHeight="1">
      <c r="A14" s="10">
        <v>3</v>
      </c>
      <c r="B14" s="11" t="s">
        <v>0</v>
      </c>
      <c r="C14" s="78" t="s">
        <v>8</v>
      </c>
      <c r="D14" s="63">
        <v>126</v>
      </c>
      <c r="E14" s="63">
        <v>126</v>
      </c>
      <c r="F14" s="63"/>
      <c r="G14" s="63"/>
      <c r="H14" s="31"/>
      <c r="I14" s="63">
        <v>126</v>
      </c>
      <c r="J14" s="63"/>
      <c r="K14" s="63"/>
      <c r="L14" s="15"/>
      <c r="M14" s="63">
        <v>126</v>
      </c>
      <c r="N14" s="63"/>
      <c r="O14" s="63"/>
      <c r="P14" s="63"/>
      <c r="Q14" s="63"/>
      <c r="R14" s="63"/>
      <c r="S14" s="63"/>
      <c r="T14" s="6"/>
      <c r="V14" s="3"/>
    </row>
    <row r="15" spans="1:24" ht="14.1" customHeight="1">
      <c r="A15" s="10">
        <v>3</v>
      </c>
      <c r="B15" s="11" t="s">
        <v>1</v>
      </c>
      <c r="C15" s="78" t="s">
        <v>9</v>
      </c>
      <c r="D15" s="63">
        <v>5669</v>
      </c>
      <c r="E15" s="63">
        <v>5669</v>
      </c>
      <c r="F15" s="63">
        <v>1037</v>
      </c>
      <c r="G15" s="63">
        <v>1037</v>
      </c>
      <c r="H15" s="31">
        <f>G15/E15</f>
        <v>0.18292467807373433</v>
      </c>
      <c r="I15" s="63">
        <v>5669</v>
      </c>
      <c r="J15" s="63">
        <f>+K15-G15</f>
        <v>1160</v>
      </c>
      <c r="K15" s="63">
        <f>278+1919</f>
        <v>2197</v>
      </c>
      <c r="L15" s="15">
        <f>+K15/I15</f>
        <v>0.38754630446286825</v>
      </c>
      <c r="M15" s="63">
        <v>5669</v>
      </c>
      <c r="N15" s="63">
        <f>+O15-K15</f>
        <v>1328</v>
      </c>
      <c r="O15" s="63">
        <v>3525</v>
      </c>
      <c r="P15" s="15">
        <f>+O15/M15</f>
        <v>0.62180278708766978</v>
      </c>
      <c r="Q15" s="63"/>
      <c r="R15" s="63">
        <f>+S15-O15</f>
        <v>-3525</v>
      </c>
      <c r="S15" s="63"/>
      <c r="T15" s="31" t="e">
        <f>+S15/Q15</f>
        <v>#DIV/0!</v>
      </c>
      <c r="V15" s="3"/>
    </row>
    <row r="16" spans="1:24" ht="14.1" customHeight="1">
      <c r="A16" s="10">
        <v>3</v>
      </c>
      <c r="B16" s="11" t="s">
        <v>2</v>
      </c>
      <c r="C16" s="78" t="s">
        <v>10</v>
      </c>
      <c r="D16" s="63">
        <v>18798</v>
      </c>
      <c r="E16" s="63">
        <v>18798</v>
      </c>
      <c r="F16" s="63">
        <v>419</v>
      </c>
      <c r="G16" s="63">
        <v>419</v>
      </c>
      <c r="H16" s="31">
        <f>G16/E16</f>
        <v>2.2289605277157145E-2</v>
      </c>
      <c r="I16" s="63">
        <v>18798</v>
      </c>
      <c r="J16" s="63">
        <f>+K16-G16</f>
        <v>9346</v>
      </c>
      <c r="K16" s="63">
        <f>3019+6746</f>
        <v>9765</v>
      </c>
      <c r="L16" s="15">
        <f>+K16/I16</f>
        <v>0.51947015639961702</v>
      </c>
      <c r="M16" s="63">
        <v>18798</v>
      </c>
      <c r="N16" s="63">
        <f>+O16-K16</f>
        <v>3291</v>
      </c>
      <c r="O16" s="63">
        <v>13056</v>
      </c>
      <c r="P16" s="15">
        <f>+O16/M16</f>
        <v>0.69454197255027128</v>
      </c>
      <c r="Q16" s="63"/>
      <c r="R16" s="63">
        <f>+S16-O16</f>
        <v>-13056</v>
      </c>
      <c r="S16" s="63"/>
      <c r="T16" s="31" t="e">
        <f>+S16/Q16</f>
        <v>#DIV/0!</v>
      </c>
      <c r="V16" s="3"/>
    </row>
    <row r="17" spans="1:24" ht="14.1" customHeight="1">
      <c r="A17" s="10">
        <v>3</v>
      </c>
      <c r="B17" s="11" t="s">
        <v>3</v>
      </c>
      <c r="C17" s="78" t="s">
        <v>76</v>
      </c>
      <c r="D17" s="63">
        <v>15</v>
      </c>
      <c r="E17" s="63">
        <v>15</v>
      </c>
      <c r="F17" s="63"/>
      <c r="G17" s="63"/>
      <c r="H17" s="31"/>
      <c r="I17" s="63">
        <v>15</v>
      </c>
      <c r="J17" s="63"/>
      <c r="K17" s="63"/>
      <c r="L17" s="15"/>
      <c r="M17" s="63">
        <v>15</v>
      </c>
      <c r="N17" s="63"/>
      <c r="O17" s="63"/>
      <c r="P17" s="15"/>
      <c r="Q17" s="63"/>
      <c r="R17" s="63"/>
      <c r="S17" s="63"/>
      <c r="T17" s="31"/>
      <c r="V17" s="3"/>
    </row>
    <row r="18" spans="1:24" ht="14.1" customHeight="1">
      <c r="A18" s="10">
        <v>3</v>
      </c>
      <c r="B18" s="11" t="s">
        <v>3</v>
      </c>
      <c r="C18" s="78" t="s">
        <v>77</v>
      </c>
      <c r="D18" s="63">
        <v>271811</v>
      </c>
      <c r="E18" s="63">
        <v>271811</v>
      </c>
      <c r="F18" s="63">
        <v>53397</v>
      </c>
      <c r="G18" s="63">
        <v>53397</v>
      </c>
      <c r="H18" s="31">
        <f>G18/E18</f>
        <v>0.19644900316764222</v>
      </c>
      <c r="I18" s="63">
        <v>271811</v>
      </c>
      <c r="J18" s="63">
        <f>+K18-G18</f>
        <v>75879</v>
      </c>
      <c r="K18" s="63">
        <v>129276</v>
      </c>
      <c r="L18" s="15">
        <f>+K18/I18</f>
        <v>0.47560989069610871</v>
      </c>
      <c r="M18" s="63">
        <v>271811</v>
      </c>
      <c r="N18" s="63">
        <f>+O18-K18</f>
        <v>55841</v>
      </c>
      <c r="O18" s="63">
        <v>185117</v>
      </c>
      <c r="P18" s="15">
        <f>+O18/M18</f>
        <v>0.68105043578074476</v>
      </c>
      <c r="Q18" s="63"/>
      <c r="R18" s="63">
        <f>+S18-O18</f>
        <v>-185117</v>
      </c>
      <c r="S18" s="63"/>
      <c r="T18" s="31" t="e">
        <f>+S18/Q18</f>
        <v>#DIV/0!</v>
      </c>
      <c r="V18" s="3"/>
    </row>
    <row r="19" spans="1:24" ht="14.1" customHeight="1">
      <c r="A19" s="10">
        <v>3</v>
      </c>
      <c r="B19" s="11" t="s">
        <v>4</v>
      </c>
      <c r="C19" s="78" t="s">
        <v>12</v>
      </c>
      <c r="D19" s="63">
        <v>4</v>
      </c>
      <c r="E19" s="63">
        <v>4</v>
      </c>
      <c r="F19" s="63"/>
      <c r="G19" s="63"/>
      <c r="H19" s="6"/>
      <c r="I19" s="63">
        <v>4</v>
      </c>
      <c r="J19" s="63"/>
      <c r="K19" s="63"/>
      <c r="L19" s="63"/>
      <c r="M19" s="63">
        <v>4</v>
      </c>
      <c r="N19" s="63"/>
      <c r="O19" s="63"/>
      <c r="P19" s="63"/>
      <c r="Q19" s="63"/>
      <c r="R19" s="63"/>
      <c r="S19" s="63"/>
      <c r="T19" s="6"/>
      <c r="V19" s="3"/>
    </row>
    <row r="20" spans="1:24">
      <c r="A20" s="10">
        <v>3</v>
      </c>
      <c r="B20" s="11" t="s">
        <v>4</v>
      </c>
      <c r="C20" s="78" t="s">
        <v>11</v>
      </c>
      <c r="D20" s="63">
        <v>44585</v>
      </c>
      <c r="E20" s="63">
        <v>44585</v>
      </c>
      <c r="F20" s="63">
        <v>10899</v>
      </c>
      <c r="G20" s="63">
        <v>10899</v>
      </c>
      <c r="H20" s="31">
        <f>G20/E20</f>
        <v>0.24445441291914322</v>
      </c>
      <c r="I20" s="63">
        <v>44585</v>
      </c>
      <c r="J20" s="63">
        <f>+K20-G20</f>
        <v>11146</v>
      </c>
      <c r="K20" s="63">
        <v>22045</v>
      </c>
      <c r="L20" s="15">
        <f>+K20/I20</f>
        <v>0.49444880565212518</v>
      </c>
      <c r="M20" s="63">
        <v>44585</v>
      </c>
      <c r="N20" s="63">
        <f>+O20-K20</f>
        <v>11146</v>
      </c>
      <c r="O20" s="63">
        <v>33191</v>
      </c>
      <c r="P20" s="15">
        <f>+O20/M20</f>
        <v>0.74444319838510709</v>
      </c>
      <c r="Q20" s="63"/>
      <c r="R20" s="63">
        <f>+S20-O20</f>
        <v>-33191</v>
      </c>
      <c r="S20" s="63"/>
      <c r="T20" s="31" t="e">
        <f>+S20/Q20</f>
        <v>#DIV/0!</v>
      </c>
      <c r="V20" s="66"/>
    </row>
    <row r="21" spans="1:24" ht="14.1" customHeight="1">
      <c r="A21" s="10"/>
      <c r="B21" s="11"/>
      <c r="C21" s="78"/>
      <c r="D21" s="63"/>
      <c r="E21" s="63"/>
      <c r="F21" s="63"/>
      <c r="G21" s="63"/>
      <c r="H21" s="6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"/>
      <c r="V21" s="3"/>
    </row>
    <row r="22" spans="1:24" ht="14.1" customHeight="1">
      <c r="A22" s="10">
        <v>4</v>
      </c>
      <c r="B22" s="11"/>
      <c r="C22" s="78" t="s">
        <v>15</v>
      </c>
      <c r="D22" s="63">
        <v>885240</v>
      </c>
      <c r="E22" s="63">
        <v>885240</v>
      </c>
      <c r="F22" s="63">
        <v>150405</v>
      </c>
      <c r="G22" s="63">
        <v>150405</v>
      </c>
      <c r="H22" s="31">
        <f>G22/E22</f>
        <v>0.16990307713162534</v>
      </c>
      <c r="I22" s="63">
        <v>885240</v>
      </c>
      <c r="J22" s="63">
        <f>+K22-G22</f>
        <v>181520</v>
      </c>
      <c r="K22" s="63">
        <v>331925</v>
      </c>
      <c r="L22" s="15">
        <f>+K22/I22</f>
        <v>0.37495481451357826</v>
      </c>
      <c r="M22" s="63">
        <v>885240</v>
      </c>
      <c r="N22" s="63">
        <f>+O22-K22</f>
        <v>301661.19400000025</v>
      </c>
      <c r="O22" s="63">
        <v>633586.19400000025</v>
      </c>
      <c r="P22" s="15">
        <f>+O22/M22</f>
        <v>0.7157225091500613</v>
      </c>
      <c r="Q22" s="63"/>
      <c r="R22" s="63">
        <f>+S22-O22</f>
        <v>-633586.19400000025</v>
      </c>
      <c r="S22" s="63"/>
      <c r="T22" s="31" t="e">
        <f>+S22/Q22</f>
        <v>#DIV/0!</v>
      </c>
      <c r="V22" s="3"/>
    </row>
    <row r="23" spans="1:24" ht="14.1" customHeight="1">
      <c r="A23" s="10"/>
      <c r="B23" s="11"/>
      <c r="C23" s="78" t="s">
        <v>13</v>
      </c>
      <c r="D23" s="63">
        <v>22195</v>
      </c>
      <c r="E23" s="63">
        <v>22195</v>
      </c>
      <c r="F23" s="63">
        <v>0</v>
      </c>
      <c r="G23" s="63">
        <v>0</v>
      </c>
      <c r="H23" s="31">
        <f>G23/E23</f>
        <v>0</v>
      </c>
      <c r="I23" s="63">
        <v>22195</v>
      </c>
      <c r="J23" s="63">
        <f>+K23-G23</f>
        <v>298</v>
      </c>
      <c r="K23" s="63">
        <v>298</v>
      </c>
      <c r="L23" s="15">
        <f>+K23/I23</f>
        <v>1.3426447398062627E-2</v>
      </c>
      <c r="M23" s="63">
        <v>22195</v>
      </c>
      <c r="N23" s="63">
        <f>+O23-K23</f>
        <v>0</v>
      </c>
      <c r="O23" s="63">
        <v>298</v>
      </c>
      <c r="P23" s="15">
        <f>+O23/M23</f>
        <v>1.3426447398062627E-2</v>
      </c>
      <c r="Q23" s="63"/>
      <c r="R23" s="63">
        <f>+S23-O23</f>
        <v>-298</v>
      </c>
      <c r="S23" s="63"/>
      <c r="T23" s="31" t="e">
        <f>+S23/Q23</f>
        <v>#DIV/0!</v>
      </c>
      <c r="V23" s="3"/>
    </row>
    <row r="24" spans="1:24" ht="14.1" customHeight="1">
      <c r="A24" s="10"/>
      <c r="B24" s="11"/>
      <c r="C24" s="78"/>
      <c r="D24" s="63"/>
      <c r="E24" s="63"/>
      <c r="F24" s="63"/>
      <c r="G24" s="63"/>
      <c r="H24" s="6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"/>
      <c r="V24" s="3"/>
    </row>
    <row r="25" spans="1:24" ht="14.1" customHeight="1">
      <c r="A25" s="10">
        <v>5</v>
      </c>
      <c r="B25" s="11"/>
      <c r="C25" s="7" t="s">
        <v>150</v>
      </c>
      <c r="D25" s="63">
        <v>367894390</v>
      </c>
      <c r="E25" s="63">
        <v>367894390</v>
      </c>
      <c r="F25" s="63">
        <v>0</v>
      </c>
      <c r="G25" s="63">
        <v>0</v>
      </c>
      <c r="H25" s="31">
        <f>G25/E25</f>
        <v>0</v>
      </c>
      <c r="I25" s="63">
        <v>385736780</v>
      </c>
      <c r="J25" s="63">
        <f>+K25-G25</f>
        <v>177366752</v>
      </c>
      <c r="K25" s="63">
        <v>177366752</v>
      </c>
      <c r="L25" s="15">
        <f>+K25/I25</f>
        <v>0.45981291179959555</v>
      </c>
      <c r="M25" s="63">
        <v>385736780</v>
      </c>
      <c r="N25" s="63">
        <f>+O25-K25</f>
        <v>120313576.491</v>
      </c>
      <c r="O25" s="63">
        <v>297680328.491</v>
      </c>
      <c r="P25" s="15">
        <f>+O25/M25</f>
        <v>0.77171880910863622</v>
      </c>
      <c r="Q25" s="63"/>
      <c r="R25" s="63">
        <f>+S25-O25</f>
        <v>-297680328.491</v>
      </c>
      <c r="S25" s="63"/>
      <c r="T25" s="31" t="e">
        <f>+S25/Q25</f>
        <v>#DIV/0!</v>
      </c>
      <c r="U25" s="142"/>
      <c r="V25" s="3"/>
    </row>
    <row r="26" spans="1:24" ht="14.1" customHeight="1">
      <c r="A26" s="138" t="s">
        <v>186</v>
      </c>
      <c r="B26" s="139"/>
      <c r="C26" s="7" t="s">
        <v>151</v>
      </c>
      <c r="D26" s="19">
        <v>36611667</v>
      </c>
      <c r="E26" s="19">
        <v>36611667</v>
      </c>
      <c r="F26" s="19">
        <v>0</v>
      </c>
      <c r="G26" s="19">
        <v>0</v>
      </c>
      <c r="H26" s="31">
        <f>G26/E26</f>
        <v>0</v>
      </c>
      <c r="I26" s="19">
        <v>36611667</v>
      </c>
      <c r="J26" s="63">
        <f>+K26-G26</f>
        <v>5640208</v>
      </c>
      <c r="K26" s="19">
        <v>5640208</v>
      </c>
      <c r="L26" s="15">
        <f>+K26/I26</f>
        <v>0.15405493554827754</v>
      </c>
      <c r="M26" s="19">
        <v>36611667</v>
      </c>
      <c r="N26" s="63">
        <f>+O26-K26</f>
        <v>2991349.0590000004</v>
      </c>
      <c r="O26" s="19">
        <v>8631557.0590000004</v>
      </c>
      <c r="P26" s="15">
        <f>+O26/M26</f>
        <v>0.23575973907443221</v>
      </c>
      <c r="Q26" s="19"/>
      <c r="R26" s="63">
        <f>+S26-O26</f>
        <v>-8631557.0590000004</v>
      </c>
      <c r="S26" s="19"/>
      <c r="T26" s="31" t="e">
        <f>+S26/Q26</f>
        <v>#DIV/0!</v>
      </c>
      <c r="U26" s="142"/>
      <c r="V26" s="154"/>
    </row>
    <row r="27" spans="1:24" ht="14.1" customHeight="1">
      <c r="A27" s="138"/>
      <c r="B27" s="139"/>
      <c r="C27" s="14"/>
      <c r="D27" s="19"/>
      <c r="E27" s="19"/>
      <c r="F27" s="19"/>
      <c r="G27" s="19"/>
      <c r="H27" s="126"/>
      <c r="I27" s="19"/>
      <c r="J27" s="19"/>
      <c r="K27" s="19"/>
      <c r="L27" s="127"/>
      <c r="M27" s="19"/>
      <c r="N27" s="19"/>
      <c r="O27" s="19"/>
      <c r="P27" s="127"/>
      <c r="Q27" s="19"/>
      <c r="R27" s="19"/>
      <c r="S27" s="19"/>
      <c r="T27" s="126"/>
      <c r="U27" s="142"/>
      <c r="V27" s="154"/>
    </row>
    <row r="28" spans="1:24" s="194" customFormat="1" ht="14.1" customHeight="1">
      <c r="A28" s="10">
        <v>6</v>
      </c>
      <c r="B28" s="11"/>
      <c r="C28" s="7" t="s">
        <v>98</v>
      </c>
      <c r="D28" s="63">
        <v>542130</v>
      </c>
      <c r="E28" s="63">
        <v>542130</v>
      </c>
      <c r="F28" s="63">
        <v>0</v>
      </c>
      <c r="G28" s="63">
        <v>0</v>
      </c>
      <c r="H28" s="31">
        <f>G28/E28</f>
        <v>0</v>
      </c>
      <c r="I28" s="63">
        <v>542130</v>
      </c>
      <c r="J28" s="63">
        <f>+K28-G28</f>
        <v>0</v>
      </c>
      <c r="K28" s="63">
        <v>0</v>
      </c>
      <c r="L28" s="15">
        <f>+K28/I28</f>
        <v>0</v>
      </c>
      <c r="M28" s="63">
        <v>542130</v>
      </c>
      <c r="N28" s="63">
        <f>+O28-K28</f>
        <v>0</v>
      </c>
      <c r="O28" s="63">
        <v>0</v>
      </c>
      <c r="P28" s="15">
        <f>+O28/M28</f>
        <v>0</v>
      </c>
      <c r="Q28" s="63"/>
      <c r="R28" s="63">
        <f>+S28-O28</f>
        <v>0</v>
      </c>
      <c r="S28" s="63"/>
      <c r="T28" s="31" t="e">
        <f>+S28/Q28</f>
        <v>#DIV/0!</v>
      </c>
      <c r="U28" s="142"/>
      <c r="V28" s="91"/>
    </row>
    <row r="29" spans="1:24" ht="14.1" customHeight="1">
      <c r="A29" s="195"/>
      <c r="B29" s="196"/>
      <c r="C29" s="57"/>
      <c r="D29" s="58"/>
      <c r="E29" s="58"/>
      <c r="F29" s="58"/>
      <c r="G29" s="58"/>
      <c r="H29" s="197"/>
      <c r="I29" s="58"/>
      <c r="J29" s="58"/>
      <c r="K29" s="58"/>
      <c r="L29" s="198"/>
      <c r="M29" s="58"/>
      <c r="N29" s="58"/>
      <c r="O29" s="58"/>
      <c r="P29" s="198"/>
      <c r="Q29" s="58"/>
      <c r="R29" s="58"/>
      <c r="S29" s="58"/>
      <c r="T29" s="197"/>
      <c r="V29" s="154"/>
    </row>
    <row r="30" spans="1:24" ht="14.1" customHeight="1" thickBot="1">
      <c r="A30" s="189"/>
      <c r="B30" s="190"/>
      <c r="C30" s="55"/>
      <c r="D30" s="56"/>
      <c r="E30" s="56"/>
      <c r="F30" s="56"/>
      <c r="G30" s="56"/>
      <c r="H30" s="191"/>
      <c r="I30" s="56"/>
      <c r="J30" s="56"/>
      <c r="K30" s="56"/>
      <c r="L30" s="56"/>
      <c r="M30" s="192"/>
      <c r="N30" s="56"/>
      <c r="O30" s="56"/>
      <c r="P30" s="56"/>
      <c r="Q30" s="192"/>
      <c r="R30" s="56"/>
      <c r="S30" s="56"/>
      <c r="T30" s="191"/>
      <c r="U30" s="142"/>
      <c r="V30" s="143"/>
    </row>
    <row r="31" spans="1:24" s="2" customFormat="1" ht="12.75" customHeight="1">
      <c r="A31" s="71"/>
      <c r="B31" s="72"/>
      <c r="C31" s="4"/>
      <c r="V31" s="4"/>
      <c r="W31" s="4"/>
      <c r="X31" s="4"/>
    </row>
    <row r="32" spans="1:24" s="2" customFormat="1" ht="12.75" customHeight="1">
      <c r="A32" s="193"/>
      <c r="B32" s="72"/>
      <c r="C32" s="4"/>
      <c r="V32" s="4"/>
      <c r="W32" s="4"/>
      <c r="X32" s="4"/>
    </row>
    <row r="33" spans="1:24" s="2" customFormat="1" ht="12.75" customHeight="1">
      <c r="A33" s="71"/>
      <c r="B33" s="72"/>
      <c r="C33" s="4"/>
      <c r="V33" s="4"/>
      <c r="W33" s="4"/>
      <c r="X33" s="4"/>
    </row>
    <row r="34" spans="1:24" s="2" customFormat="1" ht="12.75" customHeight="1">
      <c r="A34" s="71"/>
      <c r="B34" s="72"/>
      <c r="C34" s="4"/>
      <c r="V34" s="4"/>
      <c r="W34" s="4"/>
      <c r="X34" s="4"/>
    </row>
    <row r="35" spans="1:24" s="2" customFormat="1" ht="12.75" customHeight="1">
      <c r="A35" s="71"/>
      <c r="B35" s="72"/>
      <c r="C35" s="4"/>
      <c r="V35" s="4"/>
      <c r="W35" s="4"/>
      <c r="X35" s="4"/>
    </row>
    <row r="36" spans="1:24" s="2" customFormat="1" ht="12.75" customHeight="1">
      <c r="A36" s="71"/>
      <c r="B36" s="72"/>
      <c r="C36" s="4"/>
      <c r="V36" s="4"/>
      <c r="W36" s="4"/>
      <c r="X36" s="4"/>
    </row>
    <row r="37" spans="1:24" s="2" customFormat="1" ht="12.75" customHeight="1">
      <c r="A37" s="71"/>
      <c r="B37" s="72"/>
      <c r="C37" s="4"/>
      <c r="V37" s="4"/>
      <c r="W37" s="4"/>
      <c r="X37" s="4"/>
    </row>
    <row r="38" spans="1:24" s="2" customFormat="1" ht="12.75" customHeight="1">
      <c r="A38" s="71"/>
      <c r="B38" s="72"/>
      <c r="C38" s="4"/>
      <c r="V38" s="4"/>
      <c r="W38" s="4"/>
      <c r="X38" s="4"/>
    </row>
    <row r="39" spans="1:24" s="2" customFormat="1" ht="12.75" customHeight="1">
      <c r="A39" s="71"/>
      <c r="B39" s="72"/>
      <c r="C39" s="4"/>
      <c r="V39" s="4"/>
      <c r="W39" s="4"/>
      <c r="X39" s="4"/>
    </row>
    <row r="40" spans="1:24" s="2" customFormat="1" ht="12.75" customHeight="1">
      <c r="A40" s="71"/>
      <c r="B40" s="72"/>
      <c r="C40" s="4"/>
      <c r="V40" s="4"/>
      <c r="W40" s="4"/>
      <c r="X40" s="4"/>
    </row>
    <row r="41" spans="1:24" s="2" customFormat="1" ht="12.75" customHeight="1">
      <c r="A41" s="71"/>
      <c r="B41" s="72"/>
      <c r="C41" s="4"/>
      <c r="V41" s="4"/>
      <c r="W41" s="4"/>
      <c r="X41" s="4"/>
    </row>
    <row r="42" spans="1:24" s="2" customFormat="1" ht="12.75" customHeight="1">
      <c r="A42" s="71"/>
      <c r="B42" s="72"/>
      <c r="C42" s="4"/>
      <c r="V42" s="4"/>
      <c r="W42" s="4"/>
      <c r="X42" s="4"/>
    </row>
    <row r="43" spans="1:24" s="2" customFormat="1" ht="12.75" customHeight="1">
      <c r="A43" s="71"/>
      <c r="B43" s="72"/>
      <c r="C43" s="4"/>
      <c r="V43" s="4"/>
      <c r="W43" s="4"/>
      <c r="X43" s="4"/>
    </row>
    <row r="44" spans="1:24" s="2" customFormat="1" ht="12.75" customHeight="1">
      <c r="A44" s="71"/>
      <c r="B44" s="72"/>
      <c r="C44" s="4"/>
      <c r="V44" s="4"/>
      <c r="W44" s="4"/>
      <c r="X44" s="4"/>
    </row>
    <row r="45" spans="1:24" s="2" customFormat="1" ht="12.75" customHeight="1">
      <c r="A45" s="71"/>
      <c r="B45" s="72"/>
      <c r="C45" s="4"/>
      <c r="V45" s="4"/>
      <c r="W45" s="4"/>
      <c r="X45" s="4"/>
    </row>
    <row r="46" spans="1:24" s="71" customFormat="1" ht="12.75" customHeight="1">
      <c r="B46" s="72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4"/>
      <c r="W46" s="4"/>
      <c r="X46" s="4"/>
    </row>
    <row r="47" spans="1:24" s="71" customFormat="1" ht="12.75" customHeight="1">
      <c r="B47" s="72"/>
      <c r="C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4"/>
      <c r="W47" s="4"/>
      <c r="X47" s="4"/>
    </row>
    <row r="48" spans="1:24" s="71" customFormat="1" ht="12.75" customHeight="1">
      <c r="B48" s="72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4"/>
      <c r="W48" s="4"/>
      <c r="X48" s="4"/>
    </row>
    <row r="49" spans="2:24" s="71" customFormat="1" ht="12.75" customHeight="1">
      <c r="B49" s="72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4"/>
      <c r="W49" s="4"/>
      <c r="X49" s="4"/>
    </row>
    <row r="50" spans="2:24" s="71" customFormat="1" ht="12.75" customHeight="1">
      <c r="B50" s="72"/>
      <c r="C50" s="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4"/>
      <c r="W50" s="4"/>
      <c r="X50" s="4"/>
    </row>
    <row r="51" spans="2:24" s="71" customFormat="1" ht="12.75" customHeight="1">
      <c r="B51" s="72"/>
      <c r="C51" s="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4"/>
      <c r="W51" s="4"/>
      <c r="X51" s="4"/>
    </row>
    <row r="52" spans="2:24" s="71" customFormat="1" ht="12.75" customHeight="1">
      <c r="B52" s="72"/>
      <c r="C52" s="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4"/>
      <c r="W52" s="4"/>
      <c r="X52" s="4"/>
    </row>
    <row r="53" spans="2:24" s="71" customFormat="1" ht="12.75" customHeight="1">
      <c r="B53" s="72"/>
      <c r="C53" s="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4"/>
      <c r="W53" s="4"/>
      <c r="X53" s="4"/>
    </row>
    <row r="54" spans="2:24" s="71" customFormat="1" ht="12.75" customHeight="1">
      <c r="B54" s="72"/>
      <c r="C54" s="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4"/>
      <c r="W54" s="4"/>
      <c r="X54" s="4"/>
    </row>
    <row r="55" spans="2:24" s="71" customFormat="1" ht="12.75" customHeight="1">
      <c r="B55" s="72"/>
      <c r="C55" s="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4"/>
      <c r="W55" s="4"/>
      <c r="X55" s="4"/>
    </row>
    <row r="56" spans="2:24" s="71" customFormat="1" ht="12.75" customHeight="1">
      <c r="B56" s="72"/>
      <c r="C56" s="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4"/>
      <c r="W56" s="4"/>
      <c r="X56" s="4"/>
    </row>
    <row r="57" spans="2:24" s="71" customFormat="1" ht="12.75" customHeight="1">
      <c r="B57" s="72"/>
      <c r="C57" s="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4"/>
      <c r="W57" s="4"/>
      <c r="X57" s="4"/>
    </row>
    <row r="58" spans="2:24" s="71" customFormat="1" ht="12.75" customHeight="1">
      <c r="B58" s="72"/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4"/>
      <c r="W58" s="4"/>
      <c r="X58" s="4"/>
    </row>
    <row r="59" spans="2:24" s="71" customFormat="1" ht="12.75" customHeight="1">
      <c r="B59" s="72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4"/>
      <c r="W59" s="4"/>
      <c r="X59" s="4"/>
    </row>
    <row r="60" spans="2:24" s="71" customFormat="1" ht="12.75" customHeight="1">
      <c r="B60" s="72"/>
      <c r="C60" s="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4"/>
      <c r="W60" s="4"/>
      <c r="X60" s="4"/>
    </row>
    <row r="61" spans="2:24" s="71" customFormat="1" ht="12.75" customHeight="1">
      <c r="B61" s="72"/>
      <c r="C61" s="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4"/>
      <c r="W61" s="4"/>
      <c r="X61" s="4"/>
    </row>
    <row r="62" spans="2:24" s="71" customFormat="1" ht="12.75" customHeight="1">
      <c r="B62" s="72"/>
      <c r="C62" s="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4"/>
      <c r="W62" s="4"/>
      <c r="X62" s="4"/>
    </row>
    <row r="63" spans="2:24" s="71" customFormat="1" ht="12.75" customHeight="1">
      <c r="B63" s="72"/>
      <c r="C63" s="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4"/>
      <c r="W63" s="4"/>
      <c r="X63" s="4"/>
    </row>
    <row r="64" spans="2:24" s="71" customFormat="1" ht="12.75" customHeight="1">
      <c r="B64" s="72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4"/>
      <c r="W64" s="4"/>
      <c r="X64" s="4"/>
    </row>
    <row r="65" spans="2:24" s="71" customFormat="1" ht="12.75" customHeight="1">
      <c r="B65" s="72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4"/>
      <c r="W65" s="4"/>
      <c r="X65" s="4"/>
    </row>
    <row r="66" spans="2:24" s="71" customFormat="1" ht="12.75" customHeight="1">
      <c r="B66" s="72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4"/>
      <c r="W66" s="4"/>
      <c r="X66" s="4"/>
    </row>
    <row r="67" spans="2:24" s="71" customFormat="1" ht="12.75" customHeight="1">
      <c r="B67" s="72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4"/>
      <c r="W67" s="4"/>
      <c r="X67" s="4"/>
    </row>
    <row r="68" spans="2:24" s="71" customFormat="1" ht="12.75" customHeight="1">
      <c r="B68" s="72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4"/>
      <c r="W68" s="4"/>
      <c r="X68" s="4"/>
    </row>
    <row r="69" spans="2:24" s="71" customFormat="1" ht="12.75" customHeight="1">
      <c r="B69" s="72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4"/>
      <c r="W69" s="4"/>
      <c r="X69" s="4"/>
    </row>
  </sheetData>
  <mergeCells count="6">
    <mergeCell ref="A1:V1"/>
    <mergeCell ref="A2:V2"/>
    <mergeCell ref="A8:B9"/>
    <mergeCell ref="C8:C9"/>
    <mergeCell ref="D8:D9"/>
    <mergeCell ref="V8:V9"/>
  </mergeCells>
  <phoneticPr fontId="11" type="noConversion"/>
  <printOptions horizontalCentered="1"/>
  <pageMargins left="0.11811023622047245" right="0" top="0.74803149606299213" bottom="0.74803149606299213" header="0.31496062992125984" footer="0.31496062992125984"/>
  <pageSetup paperSize="14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81"/>
  <sheetViews>
    <sheetView zoomScale="110" zoomScaleNormal="110" workbookViewId="0">
      <selection activeCell="D31" sqref="D31"/>
    </sheetView>
  </sheetViews>
  <sheetFormatPr baseColWidth="10" defaultColWidth="11.42578125" defaultRowHeight="12"/>
  <cols>
    <col min="1" max="1" width="5.7109375" style="133" customWidth="1"/>
    <col min="2" max="2" width="5.7109375" style="134" customWidth="1"/>
    <col min="3" max="3" width="60.7109375" style="26" customWidth="1"/>
    <col min="4" max="4" width="13.7109375" style="5" customWidth="1"/>
    <col min="5" max="8" width="13.7109375" style="5" hidden="1" customWidth="1"/>
    <col min="9" max="12" width="14.7109375" style="5" hidden="1" customWidth="1"/>
    <col min="13" max="14" width="14.7109375" style="5" customWidth="1"/>
    <col min="15" max="15" width="14.140625" style="5" customWidth="1"/>
    <col min="16" max="16" width="12.7109375" style="5" customWidth="1"/>
    <col min="17" max="20" width="12.7109375" style="5" hidden="1" customWidth="1"/>
    <col min="21" max="21" width="0.85546875" style="5" customWidth="1"/>
    <col min="22" max="22" width="45.7109375" style="26" customWidth="1"/>
    <col min="23" max="16384" width="11.42578125" style="26"/>
  </cols>
  <sheetData>
    <row r="1" spans="1:23" s="4" customFormat="1" ht="12.75" customHeight="1">
      <c r="A1" s="212" t="s">
        <v>199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3" s="4" customFormat="1" ht="12.75" customHeight="1">
      <c r="A2" s="214" t="s">
        <v>56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3" s="4" customFormat="1" ht="12.75" customHeight="1">
      <c r="A3" s="67"/>
      <c r="B3" s="68"/>
      <c r="C3" s="6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9"/>
    </row>
    <row r="4" spans="1:23" ht="12.75" customHeight="1">
      <c r="A4" s="85" t="s">
        <v>33</v>
      </c>
      <c r="B4" s="86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85" t="s">
        <v>34</v>
      </c>
      <c r="B5" s="86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>
      <c r="U6" s="20"/>
    </row>
    <row r="7" spans="1:23" s="4" customFormat="1" ht="12.75" customHeight="1" thickBot="1">
      <c r="A7" s="71"/>
      <c r="B7" s="7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0"/>
    </row>
    <row r="8" spans="1:23" customFormat="1" ht="12.75">
      <c r="A8" s="216" t="s">
        <v>47</v>
      </c>
      <c r="B8" s="217"/>
      <c r="C8" s="220" t="s">
        <v>7</v>
      </c>
      <c r="D8" s="222" t="s">
        <v>5</v>
      </c>
      <c r="E8" s="46" t="s">
        <v>6</v>
      </c>
      <c r="F8" s="46" t="s">
        <v>48</v>
      </c>
      <c r="G8" s="46" t="s">
        <v>68</v>
      </c>
      <c r="H8" s="52" t="s">
        <v>69</v>
      </c>
      <c r="I8" s="50" t="s">
        <v>6</v>
      </c>
      <c r="J8" s="46" t="s">
        <v>48</v>
      </c>
      <c r="K8" s="46" t="s">
        <v>68</v>
      </c>
      <c r="L8" s="47" t="s">
        <v>69</v>
      </c>
      <c r="M8" s="46" t="s">
        <v>6</v>
      </c>
      <c r="N8" s="46" t="s">
        <v>48</v>
      </c>
      <c r="O8" s="46" t="s">
        <v>68</v>
      </c>
      <c r="P8" s="47" t="s">
        <v>69</v>
      </c>
      <c r="Q8" s="46" t="s">
        <v>6</v>
      </c>
      <c r="R8" s="46" t="s">
        <v>48</v>
      </c>
      <c r="S8" s="46" t="s">
        <v>68</v>
      </c>
      <c r="T8" s="16" t="s">
        <v>69</v>
      </c>
      <c r="U8" s="1"/>
      <c r="V8" s="224" t="s">
        <v>32</v>
      </c>
    </row>
    <row r="9" spans="1:23" customFormat="1" ht="13.5" thickBot="1">
      <c r="A9" s="218"/>
      <c r="B9" s="219"/>
      <c r="C9" s="221"/>
      <c r="D9" s="223"/>
      <c r="E9" s="48" t="s">
        <v>180</v>
      </c>
      <c r="F9" s="48" t="s">
        <v>70</v>
      </c>
      <c r="G9" s="48" t="s">
        <v>180</v>
      </c>
      <c r="H9" s="51" t="s">
        <v>71</v>
      </c>
      <c r="I9" s="49" t="s">
        <v>181</v>
      </c>
      <c r="J9" s="48" t="s">
        <v>72</v>
      </c>
      <c r="K9" s="49" t="s">
        <v>181</v>
      </c>
      <c r="L9" s="49" t="s">
        <v>71</v>
      </c>
      <c r="M9" s="48" t="s">
        <v>182</v>
      </c>
      <c r="N9" s="48" t="s">
        <v>73</v>
      </c>
      <c r="O9" s="48" t="s">
        <v>182</v>
      </c>
      <c r="P9" s="49" t="s">
        <v>71</v>
      </c>
      <c r="Q9" s="48" t="s">
        <v>183</v>
      </c>
      <c r="R9" s="48" t="s">
        <v>74</v>
      </c>
      <c r="S9" s="48" t="s">
        <v>183</v>
      </c>
      <c r="T9" s="17" t="s">
        <v>71</v>
      </c>
      <c r="U9" s="1"/>
      <c r="V9" s="225"/>
    </row>
    <row r="10" spans="1:23" ht="14.1" customHeight="1">
      <c r="A10" s="155"/>
      <c r="B10" s="156"/>
      <c r="C10" s="157"/>
      <c r="D10" s="21"/>
      <c r="E10" s="21"/>
      <c r="F10" s="21"/>
      <c r="G10" s="21"/>
      <c r="H10" s="158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58"/>
      <c r="U10" s="20"/>
      <c r="V10" s="159"/>
    </row>
    <row r="11" spans="1:23" ht="14.1" customHeight="1">
      <c r="A11" s="160">
        <v>1</v>
      </c>
      <c r="B11" s="161"/>
      <c r="C11" s="92" t="s">
        <v>17</v>
      </c>
      <c r="D11" s="22">
        <v>59</v>
      </c>
      <c r="E11" s="22">
        <v>59</v>
      </c>
      <c r="F11" s="22"/>
      <c r="G11" s="22"/>
      <c r="H11" s="13"/>
      <c r="I11" s="22">
        <v>59</v>
      </c>
      <c r="J11" s="22"/>
      <c r="K11" s="22"/>
      <c r="L11" s="22"/>
      <c r="M11" s="22">
        <v>59</v>
      </c>
      <c r="N11" s="22"/>
      <c r="O11" s="22"/>
      <c r="P11" s="22"/>
      <c r="Q11" s="22"/>
      <c r="R11" s="22"/>
      <c r="S11" s="22"/>
      <c r="T11" s="13"/>
      <c r="U11" s="20"/>
      <c r="V11" s="159"/>
    </row>
    <row r="12" spans="1:23" ht="14.1" customHeight="1">
      <c r="A12" s="160"/>
      <c r="B12" s="161"/>
      <c r="C12" s="92"/>
      <c r="D12" s="22"/>
      <c r="E12" s="22"/>
      <c r="F12" s="22"/>
      <c r="G12" s="22"/>
      <c r="H12" s="1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3"/>
      <c r="U12" s="20"/>
      <c r="V12" s="159"/>
    </row>
    <row r="13" spans="1:23" ht="14.1" customHeight="1">
      <c r="A13" s="160">
        <v>3</v>
      </c>
      <c r="B13" s="161"/>
      <c r="C13" s="92" t="s">
        <v>14</v>
      </c>
      <c r="D13" s="22">
        <v>26098078</v>
      </c>
      <c r="E13" s="22">
        <v>26098078</v>
      </c>
      <c r="F13" s="22">
        <v>6566959</v>
      </c>
      <c r="G13" s="22">
        <v>6566959</v>
      </c>
      <c r="H13" s="31">
        <f>G13/E13</f>
        <v>0.25162615423250706</v>
      </c>
      <c r="I13" s="22">
        <v>26098078</v>
      </c>
      <c r="J13" s="63">
        <f>+K13-G13</f>
        <v>6624915</v>
      </c>
      <c r="K13" s="63">
        <v>13191874</v>
      </c>
      <c r="L13" s="15">
        <f>+K13/I13</f>
        <v>0.50547300839548415</v>
      </c>
      <c r="M13" s="22">
        <v>26098078</v>
      </c>
      <c r="N13" s="63">
        <f>+O13-K13</f>
        <v>6695809</v>
      </c>
      <c r="O13" s="63">
        <v>19887683</v>
      </c>
      <c r="P13" s="15">
        <f>+O13/M13</f>
        <v>0.76203630780780107</v>
      </c>
      <c r="Q13" s="22"/>
      <c r="R13" s="63">
        <f>+S13-O13</f>
        <v>-19887683</v>
      </c>
      <c r="S13" s="63"/>
      <c r="T13" s="31" t="e">
        <f>+S13/Q13</f>
        <v>#DIV/0!</v>
      </c>
      <c r="U13" s="20"/>
      <c r="V13" s="159"/>
    </row>
    <row r="14" spans="1:23" ht="14.1" customHeight="1">
      <c r="A14" s="160">
        <v>3</v>
      </c>
      <c r="B14" s="161" t="s">
        <v>0</v>
      </c>
      <c r="C14" s="92" t="s">
        <v>8</v>
      </c>
      <c r="D14" s="22">
        <v>939</v>
      </c>
      <c r="E14" s="22">
        <v>939</v>
      </c>
      <c r="F14" s="22"/>
      <c r="G14" s="22"/>
      <c r="H14" s="13"/>
      <c r="I14" s="22">
        <v>939</v>
      </c>
      <c r="J14" s="22"/>
      <c r="K14" s="22"/>
      <c r="L14" s="22"/>
      <c r="M14" s="22">
        <v>939</v>
      </c>
      <c r="N14" s="22"/>
      <c r="O14" s="22"/>
      <c r="P14" s="22"/>
      <c r="Q14" s="22"/>
      <c r="R14" s="22"/>
      <c r="S14" s="22"/>
      <c r="T14" s="13"/>
      <c r="U14" s="20"/>
      <c r="V14" s="159"/>
    </row>
    <row r="15" spans="1:23" ht="14.1" customHeight="1">
      <c r="A15" s="160">
        <v>3</v>
      </c>
      <c r="B15" s="161" t="s">
        <v>1</v>
      </c>
      <c r="C15" s="92" t="s">
        <v>9</v>
      </c>
      <c r="D15" s="22">
        <v>176310</v>
      </c>
      <c r="E15" s="22">
        <v>176310</v>
      </c>
      <c r="F15" s="22">
        <v>36703</v>
      </c>
      <c r="G15" s="22">
        <v>36703</v>
      </c>
      <c r="H15" s="31">
        <f>G15/E15</f>
        <v>0.20817310419148091</v>
      </c>
      <c r="I15" s="22">
        <v>176310</v>
      </c>
      <c r="J15" s="63">
        <f>+K15-G15</f>
        <v>25285</v>
      </c>
      <c r="K15" s="63">
        <f>1753+60235</f>
        <v>61988</v>
      </c>
      <c r="L15" s="15">
        <f>+K15/I15</f>
        <v>0.35158527593443367</v>
      </c>
      <c r="M15" s="22">
        <v>176310</v>
      </c>
      <c r="N15" s="63">
        <f>+O15-K15</f>
        <v>15691</v>
      </c>
      <c r="O15" s="63">
        <v>77679</v>
      </c>
      <c r="P15" s="15">
        <f>+O15/M15</f>
        <v>0.44058192955589587</v>
      </c>
      <c r="Q15" s="22"/>
      <c r="R15" s="63">
        <f>+S15-O15</f>
        <v>-77679</v>
      </c>
      <c r="S15" s="63"/>
      <c r="T15" s="31" t="e">
        <f>+S15/Q15</f>
        <v>#DIV/0!</v>
      </c>
      <c r="U15" s="20"/>
      <c r="V15" s="159"/>
      <c r="W15" s="5"/>
    </row>
    <row r="16" spans="1:23" ht="14.1" customHeight="1">
      <c r="A16" s="160">
        <v>3</v>
      </c>
      <c r="B16" s="161" t="s">
        <v>2</v>
      </c>
      <c r="C16" s="92" t="s">
        <v>10</v>
      </c>
      <c r="D16" s="22">
        <v>500804</v>
      </c>
      <c r="E16" s="22">
        <v>500804</v>
      </c>
      <c r="F16" s="22">
        <v>51713</v>
      </c>
      <c r="G16" s="22">
        <v>51713</v>
      </c>
      <c r="H16" s="31">
        <f>G16/E16</f>
        <v>0.10325995798755601</v>
      </c>
      <c r="I16" s="22">
        <v>500804</v>
      </c>
      <c r="J16" s="63">
        <f>+K16-G16</f>
        <v>72403</v>
      </c>
      <c r="K16" s="63">
        <f>119306+4810</f>
        <v>124116</v>
      </c>
      <c r="L16" s="15">
        <f>+K16/I16</f>
        <v>0.24783348375811695</v>
      </c>
      <c r="M16" s="22">
        <v>500804</v>
      </c>
      <c r="N16" s="63">
        <f>+O16-K16</f>
        <v>70675</v>
      </c>
      <c r="O16" s="63">
        <v>194791</v>
      </c>
      <c r="P16" s="15">
        <f>+O16/M16</f>
        <v>0.38895655785496919</v>
      </c>
      <c r="Q16" s="22"/>
      <c r="R16" s="63">
        <f>+S16-O16</f>
        <v>-194791</v>
      </c>
      <c r="S16" s="63"/>
      <c r="T16" s="31" t="e">
        <f>+S16/Q16</f>
        <v>#DIV/0!</v>
      </c>
      <c r="U16" s="20"/>
      <c r="V16" s="159"/>
      <c r="W16" s="5"/>
    </row>
    <row r="17" spans="1:23" s="4" customFormat="1" ht="14.1" customHeight="1">
      <c r="A17" s="160">
        <v>3</v>
      </c>
      <c r="B17" s="11" t="s">
        <v>3</v>
      </c>
      <c r="C17" s="78" t="s">
        <v>76</v>
      </c>
      <c r="D17" s="63">
        <v>41</v>
      </c>
      <c r="E17" s="63">
        <v>41</v>
      </c>
      <c r="F17" s="63"/>
      <c r="G17" s="63"/>
      <c r="H17" s="31"/>
      <c r="I17" s="63">
        <v>41</v>
      </c>
      <c r="J17" s="63"/>
      <c r="K17" s="63"/>
      <c r="L17" s="15"/>
      <c r="M17" s="63">
        <v>41</v>
      </c>
      <c r="N17" s="63"/>
      <c r="O17" s="63"/>
      <c r="P17" s="15"/>
      <c r="Q17" s="63"/>
      <c r="R17" s="63"/>
      <c r="S17" s="63"/>
      <c r="T17" s="31"/>
      <c r="U17" s="2"/>
      <c r="V17" s="3"/>
    </row>
    <row r="18" spans="1:23" s="4" customFormat="1" ht="14.1" customHeight="1">
      <c r="A18" s="160">
        <v>3</v>
      </c>
      <c r="B18" s="11" t="s">
        <v>3</v>
      </c>
      <c r="C18" s="78" t="s">
        <v>77</v>
      </c>
      <c r="D18" s="63">
        <v>710565</v>
      </c>
      <c r="E18" s="63">
        <v>710565</v>
      </c>
      <c r="F18" s="63">
        <v>136087</v>
      </c>
      <c r="G18" s="63">
        <v>136087</v>
      </c>
      <c r="H18" s="31">
        <f>G18/E18</f>
        <v>0.19151942468317465</v>
      </c>
      <c r="I18" s="63">
        <v>710565</v>
      </c>
      <c r="J18" s="63">
        <f>+K18-G18</f>
        <v>139566</v>
      </c>
      <c r="K18" s="63">
        <v>275653</v>
      </c>
      <c r="L18" s="15">
        <f>+K18/I18</f>
        <v>0.38793495317106808</v>
      </c>
      <c r="M18" s="63">
        <v>710565</v>
      </c>
      <c r="N18" s="63">
        <f>+O18-K18</f>
        <v>141611</v>
      </c>
      <c r="O18" s="63">
        <v>417264</v>
      </c>
      <c r="P18" s="15">
        <f>+O18/M18</f>
        <v>0.58722847311646365</v>
      </c>
      <c r="Q18" s="63"/>
      <c r="R18" s="63">
        <f>+S18-O18</f>
        <v>-417264</v>
      </c>
      <c r="S18" s="63"/>
      <c r="T18" s="31" t="e">
        <f>+S18/Q18</f>
        <v>#DIV/0!</v>
      </c>
      <c r="U18" s="2"/>
      <c r="V18" s="3"/>
    </row>
    <row r="19" spans="1:23" ht="14.1" customHeight="1">
      <c r="A19" s="160">
        <v>3</v>
      </c>
      <c r="B19" s="161" t="s">
        <v>4</v>
      </c>
      <c r="C19" s="92" t="s">
        <v>12</v>
      </c>
      <c r="D19" s="22">
        <v>18</v>
      </c>
      <c r="E19" s="22">
        <v>18</v>
      </c>
      <c r="F19" s="22"/>
      <c r="G19" s="22"/>
      <c r="H19" s="13"/>
      <c r="I19" s="22">
        <v>18</v>
      </c>
      <c r="J19" s="22"/>
      <c r="K19" s="22"/>
      <c r="L19" s="22"/>
      <c r="M19" s="22">
        <v>18</v>
      </c>
      <c r="N19" s="22"/>
      <c r="O19" s="22"/>
      <c r="P19" s="22"/>
      <c r="Q19" s="22"/>
      <c r="R19" s="22"/>
      <c r="S19" s="22"/>
      <c r="T19" s="13"/>
      <c r="U19" s="20"/>
      <c r="V19" s="159"/>
      <c r="W19" s="5"/>
    </row>
    <row r="20" spans="1:23" ht="14.1" customHeight="1">
      <c r="A20" s="160">
        <v>3</v>
      </c>
      <c r="B20" s="161" t="s">
        <v>4</v>
      </c>
      <c r="C20" s="92" t="s">
        <v>11</v>
      </c>
      <c r="D20" s="22">
        <v>197138</v>
      </c>
      <c r="E20" s="22">
        <v>197138</v>
      </c>
      <c r="F20" s="22">
        <v>46500</v>
      </c>
      <c r="G20" s="22">
        <v>46500</v>
      </c>
      <c r="H20" s="31">
        <f>G20/E20</f>
        <v>0.23587537663971431</v>
      </c>
      <c r="I20" s="22">
        <v>197138</v>
      </c>
      <c r="J20" s="63">
        <f>+K20-G20</f>
        <v>46505</v>
      </c>
      <c r="K20" s="63">
        <v>93005</v>
      </c>
      <c r="L20" s="15">
        <f>+K20/I20</f>
        <v>0.4717761162231533</v>
      </c>
      <c r="M20" s="22">
        <v>197138</v>
      </c>
      <c r="N20" s="63">
        <f>+O20-K20</f>
        <v>50935</v>
      </c>
      <c r="O20" s="63">
        <v>143940</v>
      </c>
      <c r="P20" s="15">
        <f>+O20/M20</f>
        <v>0.73014842394667689</v>
      </c>
      <c r="Q20" s="22"/>
      <c r="R20" s="63">
        <f>+S20-O20</f>
        <v>-143940</v>
      </c>
      <c r="S20" s="63"/>
      <c r="T20" s="31" t="e">
        <f>+S20/Q20</f>
        <v>#DIV/0!</v>
      </c>
      <c r="U20" s="20"/>
      <c r="V20" s="159"/>
      <c r="W20" s="5"/>
    </row>
    <row r="21" spans="1:23" ht="14.1" customHeight="1">
      <c r="A21" s="160"/>
      <c r="B21" s="161"/>
      <c r="C21" s="92"/>
      <c r="D21" s="22"/>
      <c r="E21" s="22"/>
      <c r="F21" s="22"/>
      <c r="G21" s="22"/>
      <c r="H21" s="1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3"/>
      <c r="U21" s="20"/>
      <c r="V21" s="159"/>
      <c r="W21" s="5"/>
    </row>
    <row r="22" spans="1:23" ht="14.1" customHeight="1">
      <c r="A22" s="160">
        <v>4</v>
      </c>
      <c r="B22" s="161"/>
      <c r="C22" s="92" t="s">
        <v>15</v>
      </c>
      <c r="D22" s="22">
        <v>5527873</v>
      </c>
      <c r="E22" s="22">
        <v>5527873</v>
      </c>
      <c r="F22" s="22">
        <v>652756</v>
      </c>
      <c r="G22" s="22">
        <v>652756</v>
      </c>
      <c r="H22" s="31">
        <f>G22/E22</f>
        <v>0.11808447842416062</v>
      </c>
      <c r="I22" s="22">
        <v>5527873</v>
      </c>
      <c r="J22" s="63">
        <f>+K22-G22</f>
        <v>1448174</v>
      </c>
      <c r="K22" s="201">
        <v>2100930</v>
      </c>
      <c r="L22" s="15">
        <f>+K22/I22</f>
        <v>0.38006119170972269</v>
      </c>
      <c r="M22" s="22">
        <v>5527873</v>
      </c>
      <c r="N22" s="63">
        <f>+O22-K22</f>
        <v>1139869.841</v>
      </c>
      <c r="O22" s="63">
        <v>3240799.841</v>
      </c>
      <c r="P22" s="15">
        <f>+O22/M22</f>
        <v>0.5862652490388256</v>
      </c>
      <c r="Q22" s="22"/>
      <c r="R22" s="63">
        <f>+S22-O22</f>
        <v>-3240799.841</v>
      </c>
      <c r="S22" s="201"/>
      <c r="T22" s="31" t="e">
        <f>+S22/Q22</f>
        <v>#DIV/0!</v>
      </c>
      <c r="U22" s="20"/>
      <c r="V22" s="159"/>
      <c r="W22" s="5"/>
    </row>
    <row r="23" spans="1:23" ht="14.1" customHeight="1">
      <c r="A23" s="160"/>
      <c r="B23" s="161"/>
      <c r="C23" s="92" t="s">
        <v>13</v>
      </c>
      <c r="D23" s="22">
        <v>144367</v>
      </c>
      <c r="E23" s="22">
        <v>144367</v>
      </c>
      <c r="F23" s="22">
        <v>0</v>
      </c>
      <c r="G23" s="22">
        <v>0</v>
      </c>
      <c r="H23" s="31">
        <f>G23/E23</f>
        <v>0</v>
      </c>
      <c r="I23" s="22">
        <v>144367</v>
      </c>
      <c r="J23" s="63">
        <f>+K23-G23</f>
        <v>3500</v>
      </c>
      <c r="K23" s="63">
        <v>3500</v>
      </c>
      <c r="L23" s="15">
        <f>+K23/I23</f>
        <v>2.4243767620023966E-2</v>
      </c>
      <c r="M23" s="22">
        <v>144367</v>
      </c>
      <c r="N23" s="63">
        <f>+O23-K23</f>
        <v>33397</v>
      </c>
      <c r="O23" s="63">
        <v>36897</v>
      </c>
      <c r="P23" s="15">
        <f>+O23/M23</f>
        <v>0.25557779825029264</v>
      </c>
      <c r="Q23" s="22"/>
      <c r="R23" s="63">
        <f>+S23-O23</f>
        <v>-36897</v>
      </c>
      <c r="S23" s="63"/>
      <c r="T23" s="31" t="e">
        <f>+S23/Q23</f>
        <v>#DIV/0!</v>
      </c>
      <c r="U23" s="20"/>
      <c r="V23" s="159"/>
      <c r="W23" s="5"/>
    </row>
    <row r="24" spans="1:23" ht="14.1" customHeight="1">
      <c r="A24" s="160"/>
      <c r="B24" s="161"/>
      <c r="C24" s="92"/>
      <c r="D24" s="22"/>
      <c r="E24" s="22"/>
      <c r="F24" s="22"/>
      <c r="G24" s="22"/>
      <c r="H24" s="1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3"/>
      <c r="U24" s="20"/>
      <c r="V24" s="159"/>
    </row>
    <row r="25" spans="1:23" ht="14.1" customHeight="1">
      <c r="A25" s="160">
        <v>5</v>
      </c>
      <c r="B25" s="161"/>
      <c r="C25" s="92" t="s">
        <v>18</v>
      </c>
      <c r="D25" s="22">
        <v>714690</v>
      </c>
      <c r="E25" s="22">
        <v>714690</v>
      </c>
      <c r="F25" s="22">
        <v>25969</v>
      </c>
      <c r="G25" s="22">
        <v>25969</v>
      </c>
      <c r="H25" s="31">
        <f>G25/E25</f>
        <v>3.6336033804866448E-2</v>
      </c>
      <c r="I25" s="22">
        <v>714690</v>
      </c>
      <c r="J25" s="63">
        <f>+K25-G25</f>
        <v>0</v>
      </c>
      <c r="K25" s="63">
        <v>25969</v>
      </c>
      <c r="L25" s="15">
        <f>+K25/I25</f>
        <v>3.6336033804866448E-2</v>
      </c>
      <c r="M25" s="22">
        <v>714690</v>
      </c>
      <c r="N25" s="63">
        <f>+O25-K25</f>
        <v>268709.92200000002</v>
      </c>
      <c r="O25" s="63">
        <v>294678.92200000002</v>
      </c>
      <c r="P25" s="15">
        <f>+O25/M25</f>
        <v>0.41231711931047033</v>
      </c>
      <c r="Q25" s="22"/>
      <c r="R25" s="63">
        <f>+S25-O25</f>
        <v>-294678.92200000002</v>
      </c>
      <c r="S25" s="63"/>
      <c r="T25" s="31" t="e">
        <f>+S25/Q25</f>
        <v>#DIV/0!</v>
      </c>
      <c r="U25" s="20"/>
      <c r="V25" s="159"/>
    </row>
    <row r="26" spans="1:23" ht="14.1" customHeight="1">
      <c r="A26" s="160"/>
      <c r="B26" s="161" t="s">
        <v>0</v>
      </c>
      <c r="C26" s="92" t="s">
        <v>19</v>
      </c>
      <c r="D26" s="22">
        <v>84100</v>
      </c>
      <c r="E26" s="22">
        <v>84100</v>
      </c>
      <c r="F26" s="22">
        <v>1408</v>
      </c>
      <c r="G26" s="22">
        <v>1408</v>
      </c>
      <c r="H26" s="31">
        <f t="shared" ref="H26:H29" si="0">G26/E26</f>
        <v>1.6741973840665874E-2</v>
      </c>
      <c r="I26" s="22">
        <v>84100</v>
      </c>
      <c r="J26" s="63">
        <f t="shared" ref="J26:J29" si="1">+K26-G26</f>
        <v>0</v>
      </c>
      <c r="K26" s="202">
        <v>1408</v>
      </c>
      <c r="L26" s="15">
        <f t="shared" ref="L26:L29" si="2">+K26/I26</f>
        <v>1.6741973840665874E-2</v>
      </c>
      <c r="M26" s="22">
        <v>84100</v>
      </c>
      <c r="N26" s="63">
        <f t="shared" ref="N26:N29" si="3">+O26-K26</f>
        <v>0</v>
      </c>
      <c r="O26" s="22">
        <v>1408</v>
      </c>
      <c r="P26" s="15">
        <f t="shared" ref="P26:P29" si="4">+O26/M26</f>
        <v>1.6741973840665874E-2</v>
      </c>
      <c r="Q26" s="22"/>
      <c r="R26" s="63">
        <f t="shared" ref="R26:R29" si="5">+S26-O26</f>
        <v>-1408</v>
      </c>
      <c r="S26" s="202"/>
      <c r="T26" s="31" t="e">
        <f t="shared" ref="T26:T29" si="6">+S26/Q26</f>
        <v>#DIV/0!</v>
      </c>
      <c r="U26" s="20"/>
      <c r="V26" s="159"/>
      <c r="W26" s="5"/>
    </row>
    <row r="27" spans="1:23" ht="14.1" customHeight="1">
      <c r="A27" s="160"/>
      <c r="B27" s="161" t="s">
        <v>1</v>
      </c>
      <c r="C27" s="92" t="s">
        <v>20</v>
      </c>
      <c r="D27" s="22">
        <v>252230</v>
      </c>
      <c r="E27" s="22">
        <v>252230</v>
      </c>
      <c r="F27" s="22">
        <v>14168</v>
      </c>
      <c r="G27" s="22">
        <v>14168</v>
      </c>
      <c r="H27" s="31">
        <f t="shared" si="0"/>
        <v>5.6170955080680332E-2</v>
      </c>
      <c r="I27" s="22">
        <v>252230</v>
      </c>
      <c r="J27" s="63">
        <f t="shared" si="1"/>
        <v>0</v>
      </c>
      <c r="K27" s="202">
        <v>14168</v>
      </c>
      <c r="L27" s="15">
        <f t="shared" si="2"/>
        <v>5.6170955080680332E-2</v>
      </c>
      <c r="M27" s="22">
        <v>252230</v>
      </c>
      <c r="N27" s="63">
        <f t="shared" si="3"/>
        <v>39267</v>
      </c>
      <c r="O27" s="22">
        <v>53435</v>
      </c>
      <c r="P27" s="15">
        <f t="shared" si="4"/>
        <v>0.21185029536534117</v>
      </c>
      <c r="Q27" s="22"/>
      <c r="R27" s="63">
        <f t="shared" si="5"/>
        <v>-53435</v>
      </c>
      <c r="S27" s="202"/>
      <c r="T27" s="31" t="e">
        <f t="shared" si="6"/>
        <v>#DIV/0!</v>
      </c>
      <c r="U27" s="20"/>
      <c r="V27" s="159"/>
      <c r="W27" s="5"/>
    </row>
    <row r="28" spans="1:23" ht="14.1" customHeight="1">
      <c r="A28" s="160"/>
      <c r="B28" s="161" t="s">
        <v>2</v>
      </c>
      <c r="C28" s="92" t="s">
        <v>21</v>
      </c>
      <c r="D28" s="22">
        <v>189180</v>
      </c>
      <c r="E28" s="22">
        <v>189180</v>
      </c>
      <c r="F28" s="22">
        <v>10393</v>
      </c>
      <c r="G28" s="22">
        <v>10393</v>
      </c>
      <c r="H28" s="31">
        <f t="shared" si="0"/>
        <v>5.493709694470874E-2</v>
      </c>
      <c r="I28" s="22">
        <v>189180</v>
      </c>
      <c r="J28" s="63">
        <f t="shared" si="1"/>
        <v>0</v>
      </c>
      <c r="K28" s="202">
        <v>10393</v>
      </c>
      <c r="L28" s="15">
        <f t="shared" si="2"/>
        <v>5.493709694470874E-2</v>
      </c>
      <c r="M28" s="22">
        <v>189180</v>
      </c>
      <c r="N28" s="63">
        <f t="shared" si="3"/>
        <v>105000</v>
      </c>
      <c r="O28" s="22">
        <v>115393</v>
      </c>
      <c r="P28" s="15">
        <f t="shared" si="4"/>
        <v>0.6099640553969764</v>
      </c>
      <c r="Q28" s="22"/>
      <c r="R28" s="63">
        <f t="shared" si="5"/>
        <v>-115393</v>
      </c>
      <c r="S28" s="202"/>
      <c r="T28" s="31" t="e">
        <f t="shared" si="6"/>
        <v>#DIV/0!</v>
      </c>
      <c r="U28" s="20"/>
      <c r="V28" s="159"/>
      <c r="W28" s="5"/>
    </row>
    <row r="29" spans="1:23" ht="14.1" customHeight="1">
      <c r="A29" s="160"/>
      <c r="B29" s="161" t="s">
        <v>3</v>
      </c>
      <c r="C29" s="92" t="s">
        <v>94</v>
      </c>
      <c r="D29" s="22">
        <v>189180</v>
      </c>
      <c r="E29" s="22">
        <v>189180</v>
      </c>
      <c r="F29" s="22">
        <v>0</v>
      </c>
      <c r="G29" s="22">
        <v>0</v>
      </c>
      <c r="H29" s="31">
        <f t="shared" si="0"/>
        <v>0</v>
      </c>
      <c r="I29" s="22">
        <v>189180</v>
      </c>
      <c r="J29" s="63">
        <f t="shared" si="1"/>
        <v>0</v>
      </c>
      <c r="K29" s="202">
        <v>0</v>
      </c>
      <c r="L29" s="15">
        <f t="shared" si="2"/>
        <v>0</v>
      </c>
      <c r="M29" s="22">
        <v>189180</v>
      </c>
      <c r="N29" s="63">
        <f t="shared" si="3"/>
        <v>124442</v>
      </c>
      <c r="O29" s="22">
        <v>124442</v>
      </c>
      <c r="P29" s="15">
        <f t="shared" si="4"/>
        <v>0.6577968072734961</v>
      </c>
      <c r="Q29" s="22"/>
      <c r="R29" s="63">
        <f t="shared" si="5"/>
        <v>-124442</v>
      </c>
      <c r="S29" s="202"/>
      <c r="T29" s="31" t="e">
        <f t="shared" si="6"/>
        <v>#DIV/0!</v>
      </c>
      <c r="U29" s="20"/>
      <c r="V29" s="159"/>
      <c r="W29" s="5"/>
    </row>
    <row r="30" spans="1:23" ht="14.1" customHeight="1">
      <c r="A30" s="160"/>
      <c r="B30" s="161"/>
      <c r="C30" s="92"/>
      <c r="D30" s="22"/>
      <c r="E30" s="22"/>
      <c r="F30" s="22"/>
      <c r="G30" s="22"/>
      <c r="H30" s="1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3"/>
      <c r="U30" s="20"/>
      <c r="V30" s="159"/>
    </row>
    <row r="31" spans="1:23" ht="14.1" customHeight="1">
      <c r="A31" s="160">
        <v>6</v>
      </c>
      <c r="B31" s="161"/>
      <c r="C31" s="92" t="s">
        <v>22</v>
      </c>
      <c r="D31" s="22">
        <v>2596618</v>
      </c>
      <c r="E31" s="22">
        <v>2596618</v>
      </c>
      <c r="F31" s="22">
        <v>191914</v>
      </c>
      <c r="G31" s="22">
        <v>191914</v>
      </c>
      <c r="H31" s="31">
        <f>G31/E31</f>
        <v>7.3909215756803662E-2</v>
      </c>
      <c r="I31" s="22">
        <v>2596618</v>
      </c>
      <c r="J31" s="63">
        <f>+K31-G31</f>
        <v>149886</v>
      </c>
      <c r="K31" s="63">
        <v>341800</v>
      </c>
      <c r="L31" s="15">
        <f>+K31/I31</f>
        <v>0.13163276230851054</v>
      </c>
      <c r="M31" s="22">
        <v>2596618</v>
      </c>
      <c r="N31" s="63">
        <f>+O31-K31</f>
        <v>113238.40899999999</v>
      </c>
      <c r="O31" s="63">
        <v>455038.40899999999</v>
      </c>
      <c r="P31" s="15">
        <f>+O31/M31</f>
        <v>0.17524272303434699</v>
      </c>
      <c r="Q31" s="22"/>
      <c r="R31" s="63">
        <f>+S31-O31</f>
        <v>-455038.40899999999</v>
      </c>
      <c r="S31" s="63"/>
      <c r="T31" s="31" t="e">
        <f>+S31/Q31</f>
        <v>#DIV/0!</v>
      </c>
      <c r="U31" s="20"/>
      <c r="V31" s="159"/>
    </row>
    <row r="32" spans="1:23" s="4" customFormat="1" ht="14.1" customHeight="1">
      <c r="A32" s="188"/>
      <c r="B32" s="139"/>
      <c r="C32" s="78" t="s">
        <v>76</v>
      </c>
      <c r="D32" s="19">
        <v>19</v>
      </c>
      <c r="E32" s="19">
        <v>19</v>
      </c>
      <c r="F32" s="19"/>
      <c r="G32" s="19"/>
      <c r="H32" s="124"/>
      <c r="I32" s="19">
        <v>19</v>
      </c>
      <c r="J32" s="19"/>
      <c r="K32" s="19"/>
      <c r="L32" s="19"/>
      <c r="M32" s="19">
        <v>19</v>
      </c>
      <c r="N32" s="19"/>
      <c r="O32" s="19"/>
      <c r="P32" s="15">
        <f t="shared" ref="P32:P33" si="7">+O32/M32</f>
        <v>0</v>
      </c>
      <c r="Q32" s="19"/>
      <c r="R32" s="19"/>
      <c r="S32" s="19"/>
      <c r="T32" s="31" t="e">
        <f t="shared" ref="T32:T33" si="8">+S32/Q32</f>
        <v>#DIV/0!</v>
      </c>
      <c r="U32" s="142"/>
      <c r="V32" s="159"/>
    </row>
    <row r="33" spans="1:23" s="4" customFormat="1" ht="14.1" customHeight="1">
      <c r="A33" s="188"/>
      <c r="B33" s="139"/>
      <c r="C33" s="78" t="s">
        <v>77</v>
      </c>
      <c r="D33" s="19">
        <v>406580</v>
      </c>
      <c r="E33" s="19">
        <v>406580</v>
      </c>
      <c r="F33" s="19">
        <v>47716</v>
      </c>
      <c r="G33" s="19">
        <v>47716</v>
      </c>
      <c r="H33" s="31">
        <f>G33/E33</f>
        <v>0.11735943725712036</v>
      </c>
      <c r="I33" s="19">
        <v>406580</v>
      </c>
      <c r="J33" s="63">
        <f>+K33-G33</f>
        <v>45192</v>
      </c>
      <c r="K33" s="203">
        <v>92908</v>
      </c>
      <c r="L33" s="15">
        <f>+K33/I33</f>
        <v>0.22851099414629347</v>
      </c>
      <c r="M33" s="19">
        <v>406580</v>
      </c>
      <c r="N33" s="63">
        <f>+O33-K33</f>
        <v>79116.913</v>
      </c>
      <c r="O33" s="19">
        <v>172024.913</v>
      </c>
      <c r="P33" s="15">
        <f t="shared" si="7"/>
        <v>0.42310225047961042</v>
      </c>
      <c r="Q33" s="19"/>
      <c r="R33" s="63">
        <f>+S33-O33</f>
        <v>-172024.913</v>
      </c>
      <c r="S33" s="203"/>
      <c r="T33" s="31" t="e">
        <f t="shared" si="8"/>
        <v>#DIV/0!</v>
      </c>
      <c r="U33" s="142"/>
      <c r="V33" s="159"/>
      <c r="W33" s="5"/>
    </row>
    <row r="34" spans="1:23" s="4" customFormat="1" ht="14.1" customHeight="1">
      <c r="A34" s="188"/>
      <c r="B34" s="139"/>
      <c r="C34" s="78"/>
      <c r="D34" s="19"/>
      <c r="E34" s="19"/>
      <c r="F34" s="19"/>
      <c r="G34" s="19"/>
      <c r="H34" s="124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24"/>
      <c r="U34" s="2"/>
      <c r="V34" s="159"/>
    </row>
    <row r="35" spans="1:23" s="4" customFormat="1" ht="14.1" customHeight="1">
      <c r="A35" s="160">
        <v>7</v>
      </c>
      <c r="B35" s="139"/>
      <c r="C35" s="78" t="s">
        <v>164</v>
      </c>
      <c r="D35" s="19">
        <v>695371</v>
      </c>
      <c r="E35" s="19">
        <v>695371</v>
      </c>
      <c r="F35" s="19">
        <v>695361</v>
      </c>
      <c r="G35" s="19">
        <v>695361</v>
      </c>
      <c r="H35" s="31">
        <f>G35/E35</f>
        <v>0.99998561918745532</v>
      </c>
      <c r="I35" s="19">
        <v>695371</v>
      </c>
      <c r="J35" s="63">
        <f>+K35-G35</f>
        <v>10</v>
      </c>
      <c r="K35" s="63">
        <v>695371</v>
      </c>
      <c r="L35" s="15">
        <f>+K35/I35</f>
        <v>1</v>
      </c>
      <c r="M35" s="19">
        <v>695371</v>
      </c>
      <c r="N35" s="63">
        <f>+O35-K35</f>
        <v>0</v>
      </c>
      <c r="O35" s="19">
        <v>695371</v>
      </c>
      <c r="P35" s="15">
        <f>+O35/M35</f>
        <v>1</v>
      </c>
      <c r="Q35" s="19"/>
      <c r="R35" s="63">
        <f>+S35-O35</f>
        <v>-695371</v>
      </c>
      <c r="S35" s="19"/>
      <c r="T35" s="31" t="e">
        <f>+S35/Q35</f>
        <v>#DIV/0!</v>
      </c>
      <c r="U35" s="2"/>
      <c r="V35" s="159"/>
    </row>
    <row r="36" spans="1:23" s="4" customFormat="1" ht="14.1" customHeight="1">
      <c r="A36" s="188"/>
      <c r="B36" s="139"/>
      <c r="C36" s="78"/>
      <c r="D36" s="19"/>
      <c r="E36" s="19"/>
      <c r="F36" s="19"/>
      <c r="G36" s="19"/>
      <c r="H36" s="31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24"/>
      <c r="U36" s="2"/>
      <c r="V36" s="159"/>
    </row>
    <row r="37" spans="1:23" s="4" customFormat="1" ht="14.1" customHeight="1">
      <c r="A37" s="160">
        <v>8</v>
      </c>
      <c r="B37" s="139"/>
      <c r="C37" s="78" t="s">
        <v>99</v>
      </c>
      <c r="D37" s="19">
        <v>3060205</v>
      </c>
      <c r="E37" s="19">
        <v>3060205</v>
      </c>
      <c r="F37" s="19">
        <v>784882</v>
      </c>
      <c r="G37" s="19">
        <v>784882</v>
      </c>
      <c r="H37" s="31">
        <f>G37/E37</f>
        <v>0.25648020312364694</v>
      </c>
      <c r="I37" s="19">
        <v>3060205</v>
      </c>
      <c r="J37" s="63">
        <f>+K37-G37</f>
        <v>857124</v>
      </c>
      <c r="K37" s="63">
        <v>1642006</v>
      </c>
      <c r="L37" s="15">
        <f>+K37/I37</f>
        <v>0.53656732147029362</v>
      </c>
      <c r="M37" s="19">
        <v>3060205</v>
      </c>
      <c r="N37" s="63">
        <f>+O37-K37</f>
        <v>822846.37099999934</v>
      </c>
      <c r="O37" s="19">
        <v>2464852.3709999993</v>
      </c>
      <c r="P37" s="15">
        <f>+O37/M37</f>
        <v>0.8054533506742193</v>
      </c>
      <c r="Q37" s="19"/>
      <c r="R37" s="63">
        <f>+S37-O37</f>
        <v>-2464852.3709999993</v>
      </c>
      <c r="S37" s="19"/>
      <c r="T37" s="31" t="e">
        <f>+S37/Q37</f>
        <v>#DIV/0!</v>
      </c>
      <c r="U37" s="2"/>
      <c r="V37" s="159"/>
    </row>
    <row r="38" spans="1:23" s="4" customFormat="1" ht="14.1" customHeight="1">
      <c r="A38" s="188"/>
      <c r="B38" s="139"/>
      <c r="C38" s="78"/>
      <c r="D38" s="19"/>
      <c r="E38" s="19"/>
      <c r="F38" s="19"/>
      <c r="G38" s="19"/>
      <c r="H38" s="31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24"/>
      <c r="U38" s="2"/>
      <c r="V38" s="159"/>
    </row>
    <row r="39" spans="1:23" s="4" customFormat="1" ht="14.1" customHeight="1">
      <c r="A39" s="160">
        <v>9</v>
      </c>
      <c r="B39" s="139"/>
      <c r="C39" s="78" t="s">
        <v>165</v>
      </c>
      <c r="D39" s="19">
        <v>875817319</v>
      </c>
      <c r="E39" s="19">
        <v>875817319</v>
      </c>
      <c r="F39" s="19">
        <v>163760646</v>
      </c>
      <c r="G39" s="19">
        <v>163760646</v>
      </c>
      <c r="H39" s="31">
        <f>G39/E39</f>
        <v>0.18698036959006517</v>
      </c>
      <c r="I39" s="19">
        <v>875817319</v>
      </c>
      <c r="J39" s="63">
        <f>+K39-G39</f>
        <v>242340834</v>
      </c>
      <c r="K39" s="63">
        <v>406101480</v>
      </c>
      <c r="L39" s="15">
        <f>+K39/I39</f>
        <v>0.46368286078617726</v>
      </c>
      <c r="M39" s="19">
        <v>875817319</v>
      </c>
      <c r="N39" s="63">
        <f>+O39-K39</f>
        <v>234656871.25600004</v>
      </c>
      <c r="O39" s="19">
        <v>640758351.25600004</v>
      </c>
      <c r="P39" s="15">
        <f>+O39/M39</f>
        <v>0.73161187539384576</v>
      </c>
      <c r="Q39" s="19"/>
      <c r="R39" s="63">
        <f>+S39-O39</f>
        <v>-640758351.25600004</v>
      </c>
      <c r="S39" s="19"/>
      <c r="T39" s="31" t="e">
        <f>+S39/Q39</f>
        <v>#DIV/0!</v>
      </c>
      <c r="U39" s="2"/>
      <c r="V39" s="159"/>
    </row>
    <row r="40" spans="1:23" s="4" customFormat="1" ht="14.1" customHeight="1">
      <c r="A40" s="160"/>
      <c r="B40" s="139"/>
      <c r="C40" s="78"/>
      <c r="D40" s="19"/>
      <c r="E40" s="19"/>
      <c r="F40" s="19"/>
      <c r="G40" s="19"/>
      <c r="H40" s="31"/>
      <c r="I40" s="19"/>
      <c r="J40" s="63"/>
      <c r="K40" s="63"/>
      <c r="L40" s="15"/>
      <c r="M40" s="19"/>
      <c r="N40" s="63"/>
      <c r="O40" s="19"/>
      <c r="P40" s="15"/>
      <c r="Q40" s="19"/>
      <c r="R40" s="63"/>
      <c r="S40" s="19"/>
      <c r="T40" s="31"/>
      <c r="U40" s="2"/>
      <c r="V40" s="159"/>
    </row>
    <row r="41" spans="1:23" ht="14.1" customHeight="1" thickBot="1">
      <c r="A41" s="167"/>
      <c r="B41" s="168"/>
      <c r="C41" s="169"/>
      <c r="D41" s="23"/>
      <c r="E41" s="23"/>
      <c r="F41" s="23"/>
      <c r="G41" s="23"/>
      <c r="H41" s="170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170"/>
      <c r="U41" s="20"/>
      <c r="V41" s="171"/>
    </row>
    <row r="42" spans="1:23" ht="12.75" customHeight="1">
      <c r="A42" s="71"/>
      <c r="U42" s="20"/>
    </row>
    <row r="43" spans="1:23" ht="12.75" customHeight="1">
      <c r="U43" s="20"/>
    </row>
    <row r="44" spans="1:23" ht="12.75" customHeight="1">
      <c r="U44" s="20"/>
    </row>
    <row r="45" spans="1:23" ht="12.75" customHeight="1">
      <c r="U45" s="20"/>
    </row>
    <row r="46" spans="1:23" ht="12.75" customHeight="1">
      <c r="U46" s="20"/>
    </row>
    <row r="47" spans="1:23" ht="12.75" customHeight="1">
      <c r="U47" s="20"/>
    </row>
    <row r="48" spans="1:23" ht="12.75" customHeight="1">
      <c r="U48" s="20"/>
    </row>
    <row r="49" spans="21:21" ht="12.75" customHeight="1">
      <c r="U49" s="20"/>
    </row>
    <row r="50" spans="21:21" ht="12.75" customHeight="1">
      <c r="U50" s="20"/>
    </row>
    <row r="51" spans="21:21" ht="12.75" customHeight="1">
      <c r="U51" s="20"/>
    </row>
    <row r="52" spans="21:21" ht="12.75" customHeight="1">
      <c r="U52" s="20"/>
    </row>
    <row r="53" spans="21:21" ht="12.75" customHeight="1">
      <c r="U53" s="20"/>
    </row>
    <row r="54" spans="21:21" ht="12.75" customHeight="1">
      <c r="U54" s="20"/>
    </row>
    <row r="55" spans="21:21" ht="12.75" customHeight="1">
      <c r="U55" s="20"/>
    </row>
    <row r="56" spans="21:21" ht="12.75" customHeight="1">
      <c r="U56" s="20"/>
    </row>
    <row r="57" spans="21:21" ht="12.75" customHeight="1">
      <c r="U57" s="20"/>
    </row>
    <row r="58" spans="21:21" ht="12.75" customHeight="1">
      <c r="U58" s="20"/>
    </row>
    <row r="59" spans="21:21" ht="12.75" customHeight="1">
      <c r="U59" s="20"/>
    </row>
    <row r="60" spans="21:21" ht="12.75" customHeight="1">
      <c r="U60" s="20"/>
    </row>
    <row r="61" spans="21:21" ht="12.75" customHeight="1">
      <c r="U61" s="20"/>
    </row>
    <row r="62" spans="21:21" ht="12.75" customHeight="1">
      <c r="U62" s="20"/>
    </row>
    <row r="63" spans="21:21" ht="12.75" customHeight="1"/>
    <row r="64" spans="21:2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7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62"/>
  <sheetViews>
    <sheetView workbookViewId="0">
      <selection activeCell="D31" sqref="D31"/>
    </sheetView>
  </sheetViews>
  <sheetFormatPr baseColWidth="10" defaultColWidth="11.42578125" defaultRowHeight="12"/>
  <cols>
    <col min="1" max="1" width="5.7109375" style="133" customWidth="1"/>
    <col min="2" max="2" width="5.7109375" style="134" customWidth="1"/>
    <col min="3" max="3" width="60.7109375" style="26" customWidth="1"/>
    <col min="4" max="4" width="13.7109375" style="5" customWidth="1"/>
    <col min="5" max="12" width="13.7109375" style="5" hidden="1" customWidth="1"/>
    <col min="13" max="15" width="13.5703125" style="5" customWidth="1"/>
    <col min="16" max="16" width="13.28515625" style="5" customWidth="1"/>
    <col min="17" max="20" width="12.7109375" style="5" hidden="1" customWidth="1"/>
    <col min="21" max="21" width="0.85546875" style="5" customWidth="1"/>
    <col min="22" max="22" width="45.7109375" style="26" customWidth="1"/>
    <col min="23" max="16384" width="11.42578125" style="26"/>
  </cols>
  <sheetData>
    <row r="1" spans="1:22" s="4" customFormat="1" ht="12.75" customHeight="1">
      <c r="A1" s="212" t="s">
        <v>199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2" s="4" customFormat="1" ht="12.75" customHeight="1">
      <c r="A2" s="214" t="s">
        <v>56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 s="4" customFormat="1" ht="12.75" customHeight="1">
      <c r="A3" s="67"/>
      <c r="B3" s="68"/>
      <c r="C3" s="6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9"/>
    </row>
    <row r="4" spans="1:22" ht="12.75" customHeight="1">
      <c r="A4" s="85" t="s">
        <v>33</v>
      </c>
      <c r="B4" s="86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2" ht="12.75" customHeight="1">
      <c r="A5" s="85" t="s">
        <v>46</v>
      </c>
      <c r="B5" s="86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2" ht="12.75" customHeight="1"/>
    <row r="7" spans="1:22" s="4" customFormat="1" ht="12.75" customHeight="1" thickBot="1">
      <c r="A7" s="71"/>
      <c r="B7" s="7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customFormat="1" ht="12.75">
      <c r="A8" s="216" t="s">
        <v>47</v>
      </c>
      <c r="B8" s="217"/>
      <c r="C8" s="220" t="s">
        <v>7</v>
      </c>
      <c r="D8" s="222" t="s">
        <v>5</v>
      </c>
      <c r="E8" s="46" t="s">
        <v>6</v>
      </c>
      <c r="F8" s="46" t="s">
        <v>48</v>
      </c>
      <c r="G8" s="46" t="s">
        <v>68</v>
      </c>
      <c r="H8" s="52" t="s">
        <v>69</v>
      </c>
      <c r="I8" s="50" t="s">
        <v>6</v>
      </c>
      <c r="J8" s="46" t="s">
        <v>48</v>
      </c>
      <c r="K8" s="46" t="s">
        <v>68</v>
      </c>
      <c r="L8" s="47" t="s">
        <v>69</v>
      </c>
      <c r="M8" s="46" t="s">
        <v>6</v>
      </c>
      <c r="N8" s="46" t="s">
        <v>48</v>
      </c>
      <c r="O8" s="46" t="s">
        <v>68</v>
      </c>
      <c r="P8" s="47" t="s">
        <v>69</v>
      </c>
      <c r="Q8" s="46" t="s">
        <v>6</v>
      </c>
      <c r="R8" s="46" t="s">
        <v>48</v>
      </c>
      <c r="S8" s="46" t="s">
        <v>68</v>
      </c>
      <c r="T8" s="16" t="s">
        <v>69</v>
      </c>
      <c r="U8" s="1"/>
      <c r="V8" s="224" t="s">
        <v>32</v>
      </c>
    </row>
    <row r="9" spans="1:22" customFormat="1" ht="13.5" thickBot="1">
      <c r="A9" s="218"/>
      <c r="B9" s="219"/>
      <c r="C9" s="221"/>
      <c r="D9" s="223"/>
      <c r="E9" s="48" t="s">
        <v>180</v>
      </c>
      <c r="F9" s="48" t="s">
        <v>70</v>
      </c>
      <c r="G9" s="48" t="s">
        <v>180</v>
      </c>
      <c r="H9" s="51" t="s">
        <v>71</v>
      </c>
      <c r="I9" s="49" t="s">
        <v>181</v>
      </c>
      <c r="J9" s="48" t="s">
        <v>72</v>
      </c>
      <c r="K9" s="49" t="s">
        <v>181</v>
      </c>
      <c r="L9" s="49" t="s">
        <v>71</v>
      </c>
      <c r="M9" s="48" t="s">
        <v>182</v>
      </c>
      <c r="N9" s="48" t="s">
        <v>73</v>
      </c>
      <c r="O9" s="48" t="s">
        <v>182</v>
      </c>
      <c r="P9" s="49" t="s">
        <v>71</v>
      </c>
      <c r="Q9" s="48" t="s">
        <v>183</v>
      </c>
      <c r="R9" s="48" t="s">
        <v>74</v>
      </c>
      <c r="S9" s="48" t="s">
        <v>183</v>
      </c>
      <c r="T9" s="17" t="s">
        <v>71</v>
      </c>
      <c r="U9" s="1"/>
      <c r="V9" s="225"/>
    </row>
    <row r="10" spans="1:22" ht="14.1" customHeight="1">
      <c r="A10" s="172"/>
      <c r="B10" s="156"/>
      <c r="C10" s="157"/>
      <c r="D10" s="21"/>
      <c r="E10" s="21"/>
      <c r="F10" s="21"/>
      <c r="G10" s="21"/>
      <c r="H10" s="158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58"/>
      <c r="U10" s="173"/>
      <c r="V10" s="174"/>
    </row>
    <row r="11" spans="1:22" ht="14.1" customHeight="1">
      <c r="A11" s="160">
        <v>2</v>
      </c>
      <c r="B11" s="161"/>
      <c r="C11" s="175" t="s">
        <v>187</v>
      </c>
      <c r="D11" s="22">
        <v>41215143</v>
      </c>
      <c r="E11" s="22">
        <v>41215143</v>
      </c>
      <c r="F11" s="22">
        <v>7549790</v>
      </c>
      <c r="G11" s="22">
        <v>7549790</v>
      </c>
      <c r="H11" s="31">
        <f>G11/E11</f>
        <v>0.18318000255391567</v>
      </c>
      <c r="I11" s="22">
        <v>41215143</v>
      </c>
      <c r="J11" s="63">
        <f>+K11-G11</f>
        <v>6162564</v>
      </c>
      <c r="K11" s="63">
        <v>13712354</v>
      </c>
      <c r="L11" s="15">
        <f>+K11/I11</f>
        <v>0.33270184213603238</v>
      </c>
      <c r="M11" s="22">
        <v>41215143</v>
      </c>
      <c r="N11" s="63">
        <f>+O11-K11</f>
        <v>10535682.882000003</v>
      </c>
      <c r="O11" s="63">
        <v>24248036.882000003</v>
      </c>
      <c r="P11" s="15">
        <f>+O11/M11</f>
        <v>0.58832834528804145</v>
      </c>
      <c r="Q11" s="22"/>
      <c r="R11" s="63">
        <f>+S11-O11</f>
        <v>-24248036.882000003</v>
      </c>
      <c r="S11" s="63"/>
      <c r="T11" s="31" t="e">
        <f>+S11/Q11</f>
        <v>#DIV/0!</v>
      </c>
      <c r="V11" s="159"/>
    </row>
    <row r="12" spans="1:22" ht="14.1" customHeight="1">
      <c r="A12" s="176"/>
      <c r="B12" s="177"/>
      <c r="C12" s="178"/>
      <c r="D12" s="59"/>
      <c r="E12" s="59"/>
      <c r="F12" s="59"/>
      <c r="G12" s="59"/>
      <c r="H12" s="17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179"/>
      <c r="V12" s="180"/>
    </row>
    <row r="13" spans="1:22" ht="14.1" customHeight="1">
      <c r="A13" s="160">
        <v>3</v>
      </c>
      <c r="B13" s="161"/>
      <c r="C13" s="175" t="s">
        <v>23</v>
      </c>
      <c r="D13" s="22">
        <v>10838477</v>
      </c>
      <c r="E13" s="22">
        <v>10838477</v>
      </c>
      <c r="F13" s="22">
        <v>202178</v>
      </c>
      <c r="G13" s="22">
        <v>202178</v>
      </c>
      <c r="H13" s="31">
        <f>G13/E13</f>
        <v>1.8653727825413108E-2</v>
      </c>
      <c r="I13" s="22">
        <v>10838477</v>
      </c>
      <c r="J13" s="63">
        <f>+K13-G13</f>
        <v>3216886</v>
      </c>
      <c r="K13" s="63">
        <v>3419064</v>
      </c>
      <c r="L13" s="15">
        <f>+K13/I13</f>
        <v>0.31545612912220045</v>
      </c>
      <c r="M13" s="22">
        <v>10838477</v>
      </c>
      <c r="N13" s="63">
        <f>+O13-K13</f>
        <v>3133914.9210000038</v>
      </c>
      <c r="O13" s="63">
        <v>6552978.9210000038</v>
      </c>
      <c r="P13" s="15">
        <f>+O13/M13</f>
        <v>0.60460329629338183</v>
      </c>
      <c r="Q13" s="22"/>
      <c r="R13" s="63">
        <f>+S13-O13</f>
        <v>-6552978.9210000038</v>
      </c>
      <c r="S13" s="63"/>
      <c r="T13" s="31" t="e">
        <f>+S13/Q13</f>
        <v>#DIV/0!</v>
      </c>
      <c r="V13" s="159"/>
    </row>
    <row r="14" spans="1:22" ht="14.1" customHeight="1">
      <c r="A14" s="160"/>
      <c r="B14" s="161"/>
      <c r="C14" s="175"/>
      <c r="D14" s="22"/>
      <c r="E14" s="22"/>
      <c r="F14" s="22"/>
      <c r="G14" s="22"/>
      <c r="H14" s="13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3"/>
      <c r="V14" s="159"/>
    </row>
    <row r="15" spans="1:22" ht="14.1" customHeight="1">
      <c r="A15" s="160" t="s">
        <v>188</v>
      </c>
      <c r="B15" s="161"/>
      <c r="C15" s="175" t="s">
        <v>100</v>
      </c>
      <c r="D15" s="22">
        <v>7142723</v>
      </c>
      <c r="E15" s="22">
        <v>7142723</v>
      </c>
      <c r="F15" s="22">
        <v>158295</v>
      </c>
      <c r="G15" s="22">
        <v>158295</v>
      </c>
      <c r="H15" s="31">
        <f>G15/E15</f>
        <v>2.2161716197030182E-2</v>
      </c>
      <c r="I15" s="22">
        <v>7142723</v>
      </c>
      <c r="J15" s="63">
        <f>+K15-G15</f>
        <v>465167</v>
      </c>
      <c r="K15" s="63">
        <v>623462</v>
      </c>
      <c r="L15" s="15">
        <f>+K15/I15</f>
        <v>8.7286319237075277E-2</v>
      </c>
      <c r="M15" s="22">
        <v>7142723</v>
      </c>
      <c r="N15" s="63">
        <f>+O15-K15</f>
        <v>568773.04099999997</v>
      </c>
      <c r="O15" s="63">
        <v>1192235.041</v>
      </c>
      <c r="P15" s="15">
        <f>+O15/M15</f>
        <v>0.16691604042323915</v>
      </c>
      <c r="Q15" s="22"/>
      <c r="R15" s="63">
        <f>+S15-O15</f>
        <v>-1192235.041</v>
      </c>
      <c r="S15" s="63"/>
      <c r="T15" s="31" t="e">
        <f>+S15/Q15</f>
        <v>#DIV/0!</v>
      </c>
      <c r="V15" s="159"/>
    </row>
    <row r="16" spans="1:22" ht="14.1" customHeight="1">
      <c r="A16" s="160"/>
      <c r="B16" s="161"/>
      <c r="C16" s="175"/>
      <c r="D16" s="22"/>
      <c r="E16" s="22"/>
      <c r="F16" s="22"/>
      <c r="G16" s="22"/>
      <c r="H16" s="1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3"/>
      <c r="V16" s="159"/>
    </row>
    <row r="17" spans="1:22" ht="14.1" customHeight="1">
      <c r="A17" s="160">
        <v>5</v>
      </c>
      <c r="B17" s="161"/>
      <c r="C17" s="175" t="s">
        <v>24</v>
      </c>
      <c r="D17" s="22">
        <v>21015283</v>
      </c>
      <c r="E17" s="22">
        <v>21015283</v>
      </c>
      <c r="F17" s="22">
        <v>6688509</v>
      </c>
      <c r="G17" s="22">
        <v>6688509</v>
      </c>
      <c r="H17" s="31">
        <f>G17/E17</f>
        <v>0.31826880465992297</v>
      </c>
      <c r="I17" s="22">
        <v>21015283</v>
      </c>
      <c r="J17" s="63">
        <f>+K17-G17</f>
        <v>2130571</v>
      </c>
      <c r="K17" s="63">
        <v>8819080</v>
      </c>
      <c r="L17" s="15">
        <f>+K17/I17</f>
        <v>0.41965078462183925</v>
      </c>
      <c r="M17" s="22">
        <v>21015283</v>
      </c>
      <c r="N17" s="63">
        <f>+O17-K17</f>
        <v>6399151.9630000014</v>
      </c>
      <c r="O17" s="63">
        <v>15218231.963000001</v>
      </c>
      <c r="P17" s="15">
        <f>+O17/M17</f>
        <v>0.72415070322869324</v>
      </c>
      <c r="Q17" s="22"/>
      <c r="R17" s="63">
        <f>+S17-O17</f>
        <v>-15218231.963000001</v>
      </c>
      <c r="S17" s="63"/>
      <c r="T17" s="31" t="e">
        <f>+S17/Q17</f>
        <v>#DIV/0!</v>
      </c>
      <c r="V17" s="159"/>
    </row>
    <row r="18" spans="1:22" ht="15" customHeight="1">
      <c r="A18" s="181"/>
      <c r="B18" s="182"/>
      <c r="C18" s="183"/>
      <c r="D18" s="24"/>
      <c r="E18" s="24"/>
      <c r="F18" s="24"/>
      <c r="G18" s="24"/>
      <c r="H18" s="18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84"/>
      <c r="V18" s="159"/>
    </row>
    <row r="19" spans="1:22" ht="15" customHeight="1">
      <c r="A19" s="181">
        <v>6</v>
      </c>
      <c r="B19" s="182"/>
      <c r="C19" s="183" t="s">
        <v>152</v>
      </c>
      <c r="D19" s="24">
        <v>594450</v>
      </c>
      <c r="E19" s="24">
        <v>594450</v>
      </c>
      <c r="F19" s="24">
        <v>0</v>
      </c>
      <c r="G19" s="24">
        <v>0</v>
      </c>
      <c r="H19" s="31">
        <f>G19/E19</f>
        <v>0</v>
      </c>
      <c r="I19" s="24">
        <v>594450</v>
      </c>
      <c r="J19" s="63">
        <f>+K19-G19</f>
        <v>1778</v>
      </c>
      <c r="K19" s="63">
        <v>1778</v>
      </c>
      <c r="L19" s="15">
        <f>+K19/I19</f>
        <v>2.9910000841113634E-3</v>
      </c>
      <c r="M19" s="24">
        <v>594450</v>
      </c>
      <c r="N19" s="63">
        <f>+O19-K19</f>
        <v>57077.767999999996</v>
      </c>
      <c r="O19" s="24">
        <v>58855.767999999996</v>
      </c>
      <c r="P19" s="15">
        <f>+O19/M19</f>
        <v>9.9008777861889136E-2</v>
      </c>
      <c r="Q19" s="24"/>
      <c r="R19" s="63">
        <f>+S19-O19</f>
        <v>-58855.767999999996</v>
      </c>
      <c r="S19" s="24"/>
      <c r="T19" s="31" t="e">
        <f>+S19/Q19</f>
        <v>#DIV/0!</v>
      </c>
      <c r="V19" s="159"/>
    </row>
    <row r="20" spans="1:22" ht="15" customHeight="1">
      <c r="A20" s="181"/>
      <c r="B20" s="182"/>
      <c r="C20" s="183"/>
      <c r="D20" s="24"/>
      <c r="E20" s="24"/>
      <c r="F20" s="24"/>
      <c r="G20" s="24"/>
      <c r="H20" s="18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84"/>
      <c r="V20" s="159"/>
    </row>
    <row r="21" spans="1:22" ht="15" customHeight="1">
      <c r="A21" s="181">
        <v>7</v>
      </c>
      <c r="B21" s="182"/>
      <c r="C21" s="183" t="s">
        <v>95</v>
      </c>
      <c r="D21" s="24">
        <v>548681</v>
      </c>
      <c r="E21" s="24">
        <v>548681</v>
      </c>
      <c r="F21" s="24">
        <v>307020</v>
      </c>
      <c r="G21" s="24">
        <v>307020</v>
      </c>
      <c r="H21" s="31">
        <f>G21/E21</f>
        <v>0.55956010869703887</v>
      </c>
      <c r="I21" s="24">
        <v>548681</v>
      </c>
      <c r="J21" s="63">
        <f>+K21-G21</f>
        <v>0</v>
      </c>
      <c r="K21" s="63">
        <v>307020</v>
      </c>
      <c r="L21" s="15">
        <f>+K21/I21</f>
        <v>0.55956010869703887</v>
      </c>
      <c r="M21" s="24">
        <v>548681</v>
      </c>
      <c r="N21" s="63">
        <f>+O21-K21</f>
        <v>0</v>
      </c>
      <c r="O21" s="24">
        <v>307020</v>
      </c>
      <c r="P21" s="15">
        <f>+O21/M21</f>
        <v>0.55956010869703887</v>
      </c>
      <c r="Q21" s="24"/>
      <c r="R21" s="63">
        <f>+S21-O21</f>
        <v>-307020</v>
      </c>
      <c r="S21" s="24"/>
      <c r="T21" s="31" t="e">
        <f>+S21/Q21</f>
        <v>#DIV/0!</v>
      </c>
      <c r="V21" s="159"/>
    </row>
    <row r="22" spans="1:22" ht="14.1" customHeight="1" thickBot="1">
      <c r="A22" s="185"/>
      <c r="B22" s="168"/>
      <c r="C22" s="169"/>
      <c r="D22" s="23"/>
      <c r="E22" s="23"/>
      <c r="F22" s="23"/>
      <c r="G22" s="23"/>
      <c r="H22" s="170"/>
      <c r="I22" s="186"/>
      <c r="J22" s="23"/>
      <c r="K22" s="23"/>
      <c r="L22" s="23"/>
      <c r="M22" s="186"/>
      <c r="N22" s="23"/>
      <c r="O22" s="23"/>
      <c r="P22" s="23"/>
      <c r="Q22" s="186"/>
      <c r="R22" s="23"/>
      <c r="S22" s="23"/>
      <c r="T22" s="170"/>
      <c r="U22" s="187"/>
      <c r="V22" s="171"/>
    </row>
    <row r="23" spans="1:22" ht="12.75" customHeight="1">
      <c r="A23" s="71"/>
    </row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7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80"/>
  <sheetViews>
    <sheetView workbookViewId="0">
      <selection activeCell="D31" sqref="D31"/>
    </sheetView>
  </sheetViews>
  <sheetFormatPr baseColWidth="10" defaultColWidth="11.42578125" defaultRowHeight="12"/>
  <cols>
    <col min="1" max="1" width="5.7109375" style="133" customWidth="1"/>
    <col min="2" max="2" width="5.7109375" style="26" customWidth="1"/>
    <col min="3" max="3" width="60.7109375" style="26" customWidth="1"/>
    <col min="4" max="4" width="13.7109375" style="5" customWidth="1"/>
    <col min="5" max="8" width="13.7109375" style="5" hidden="1" customWidth="1"/>
    <col min="9" max="12" width="15.7109375" style="5" hidden="1" customWidth="1"/>
    <col min="13" max="16" width="15.7109375" style="5" customWidth="1"/>
    <col min="17" max="20" width="15.7109375" style="5" hidden="1" customWidth="1"/>
    <col min="21" max="21" width="1.7109375" style="5" customWidth="1"/>
    <col min="22" max="22" width="40.7109375" style="26" customWidth="1"/>
    <col min="23" max="16384" width="11.42578125" style="26"/>
  </cols>
  <sheetData>
    <row r="1" spans="1:23" s="4" customFormat="1" ht="12.75" customHeight="1">
      <c r="A1" s="212" t="s">
        <v>199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3" s="4" customFormat="1" ht="12.75" customHeight="1">
      <c r="A2" s="214" t="s">
        <v>56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3" s="4" customFormat="1" ht="12.75" customHeight="1">
      <c r="A3" s="67"/>
      <c r="B3" s="68"/>
      <c r="C3" s="6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9"/>
    </row>
    <row r="4" spans="1:23" ht="12.75" customHeight="1">
      <c r="A4" s="85" t="s">
        <v>35</v>
      </c>
      <c r="B4" s="25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85" t="s">
        <v>36</v>
      </c>
      <c r="B5" s="25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>
      <c r="U6" s="20"/>
    </row>
    <row r="7" spans="1:23" s="4" customFormat="1" ht="12.75" customHeight="1" thickBot="1">
      <c r="A7" s="71"/>
      <c r="B7" s="7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0"/>
    </row>
    <row r="8" spans="1:23" customFormat="1" ht="12.75">
      <c r="A8" s="216" t="s">
        <v>47</v>
      </c>
      <c r="B8" s="217"/>
      <c r="C8" s="220" t="s">
        <v>7</v>
      </c>
      <c r="D8" s="222" t="s">
        <v>5</v>
      </c>
      <c r="E8" s="46" t="s">
        <v>6</v>
      </c>
      <c r="F8" s="46" t="s">
        <v>48</v>
      </c>
      <c r="G8" s="46" t="s">
        <v>68</v>
      </c>
      <c r="H8" s="52" t="s">
        <v>69</v>
      </c>
      <c r="I8" s="50" t="s">
        <v>6</v>
      </c>
      <c r="J8" s="46" t="s">
        <v>48</v>
      </c>
      <c r="K8" s="46" t="s">
        <v>68</v>
      </c>
      <c r="L8" s="47" t="s">
        <v>69</v>
      </c>
      <c r="M8" s="46" t="s">
        <v>6</v>
      </c>
      <c r="N8" s="46" t="s">
        <v>48</v>
      </c>
      <c r="O8" s="46" t="s">
        <v>68</v>
      </c>
      <c r="P8" s="47" t="s">
        <v>69</v>
      </c>
      <c r="Q8" s="46" t="s">
        <v>6</v>
      </c>
      <c r="R8" s="46" t="s">
        <v>48</v>
      </c>
      <c r="S8" s="46" t="s">
        <v>68</v>
      </c>
      <c r="T8" s="16" t="s">
        <v>69</v>
      </c>
      <c r="U8" s="1"/>
      <c r="V8" s="224" t="s">
        <v>32</v>
      </c>
    </row>
    <row r="9" spans="1:23" customFormat="1" ht="13.5" thickBot="1">
      <c r="A9" s="218"/>
      <c r="B9" s="219"/>
      <c r="C9" s="221"/>
      <c r="D9" s="223"/>
      <c r="E9" s="48" t="s">
        <v>180</v>
      </c>
      <c r="F9" s="48" t="s">
        <v>70</v>
      </c>
      <c r="G9" s="48" t="s">
        <v>180</v>
      </c>
      <c r="H9" s="51" t="s">
        <v>71</v>
      </c>
      <c r="I9" s="49" t="s">
        <v>181</v>
      </c>
      <c r="J9" s="48" t="s">
        <v>72</v>
      </c>
      <c r="K9" s="49" t="s">
        <v>181</v>
      </c>
      <c r="L9" s="49" t="s">
        <v>71</v>
      </c>
      <c r="M9" s="48" t="s">
        <v>182</v>
      </c>
      <c r="N9" s="48" t="s">
        <v>73</v>
      </c>
      <c r="O9" s="48" t="s">
        <v>182</v>
      </c>
      <c r="P9" s="49" t="s">
        <v>71</v>
      </c>
      <c r="Q9" s="48" t="s">
        <v>183</v>
      </c>
      <c r="R9" s="48" t="s">
        <v>74</v>
      </c>
      <c r="S9" s="48" t="s">
        <v>183</v>
      </c>
      <c r="T9" s="17" t="s">
        <v>71</v>
      </c>
      <c r="U9" s="1"/>
      <c r="V9" s="225"/>
    </row>
    <row r="10" spans="1:23" ht="14.1" customHeight="1">
      <c r="A10" s="155"/>
      <c r="B10" s="156"/>
      <c r="C10" s="157"/>
      <c r="D10" s="21"/>
      <c r="E10" s="21"/>
      <c r="F10" s="21"/>
      <c r="G10" s="21"/>
      <c r="H10" s="158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58"/>
      <c r="U10" s="20"/>
      <c r="V10" s="159"/>
    </row>
    <row r="11" spans="1:23" ht="14.1" customHeight="1">
      <c r="A11" s="160">
        <v>2</v>
      </c>
      <c r="B11" s="161"/>
      <c r="C11" s="162" t="s">
        <v>25</v>
      </c>
      <c r="D11" s="22">
        <v>34729639</v>
      </c>
      <c r="E11" s="22">
        <v>34729639</v>
      </c>
      <c r="F11" s="22">
        <v>4479231</v>
      </c>
      <c r="G11" s="22">
        <v>4479231</v>
      </c>
      <c r="H11" s="31">
        <f>G11/E11</f>
        <v>0.12897430347605973</v>
      </c>
      <c r="I11" s="22">
        <v>34729639</v>
      </c>
      <c r="J11" s="63">
        <f>+K11-G11</f>
        <v>9715406</v>
      </c>
      <c r="K11" s="63">
        <v>14194637</v>
      </c>
      <c r="L11" s="15">
        <f>+K11/I11</f>
        <v>0.40871824207559426</v>
      </c>
      <c r="M11" s="22">
        <v>34729639</v>
      </c>
      <c r="N11" s="63">
        <f>+O11-K11</f>
        <v>12608660.348999999</v>
      </c>
      <c r="O11" s="63">
        <v>26803297.348999999</v>
      </c>
      <c r="P11" s="15">
        <f>+O11/M11</f>
        <v>0.77177011108580773</v>
      </c>
      <c r="Q11" s="22"/>
      <c r="R11" s="63">
        <f>+S11-O11</f>
        <v>-26803297.348999999</v>
      </c>
      <c r="S11" s="63"/>
      <c r="T11" s="31" t="e">
        <f>+S11/Q11</f>
        <v>#DIV/0!</v>
      </c>
      <c r="U11" s="20"/>
      <c r="V11" s="159"/>
    </row>
    <row r="12" spans="1:23" ht="36">
      <c r="A12" s="160"/>
      <c r="B12" s="161"/>
      <c r="C12" s="163" t="s">
        <v>166</v>
      </c>
      <c r="D12" s="63">
        <v>2787610</v>
      </c>
      <c r="E12" s="63">
        <v>2787610</v>
      </c>
      <c r="F12" s="63">
        <v>451336</v>
      </c>
      <c r="G12" s="63">
        <v>451336</v>
      </c>
      <c r="H12" s="31">
        <f>G12/E12</f>
        <v>0.16190787090016179</v>
      </c>
      <c r="I12" s="63">
        <v>2787610</v>
      </c>
      <c r="J12" s="63">
        <f>+K12-G12</f>
        <v>911440</v>
      </c>
      <c r="K12" s="201">
        <v>1362776</v>
      </c>
      <c r="L12" s="15">
        <f>+K12/I12</f>
        <v>0.48886895943119735</v>
      </c>
      <c r="M12" s="63">
        <v>2787610</v>
      </c>
      <c r="N12" s="63">
        <f>+O12-K12</f>
        <v>912994</v>
      </c>
      <c r="O12" s="63">
        <v>2275770</v>
      </c>
      <c r="P12" s="15">
        <f>+O12/M12</f>
        <v>0.81638751475278104</v>
      </c>
      <c r="Q12" s="63"/>
      <c r="R12" s="63">
        <f>+S12-O12</f>
        <v>-2275770</v>
      </c>
      <c r="S12" s="201"/>
      <c r="T12" s="31" t="e">
        <f>+S12/Q12</f>
        <v>#DIV/0!</v>
      </c>
      <c r="U12" s="20"/>
      <c r="V12" s="159"/>
      <c r="W12" s="5"/>
    </row>
    <row r="13" spans="1:23" ht="14.1" customHeight="1">
      <c r="A13" s="160"/>
      <c r="B13" s="161"/>
      <c r="C13" s="162"/>
      <c r="D13" s="22"/>
      <c r="E13" s="22"/>
      <c r="F13" s="22"/>
      <c r="G13" s="22"/>
      <c r="H13" s="13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3"/>
      <c r="U13" s="20"/>
      <c r="V13" s="159"/>
    </row>
    <row r="14" spans="1:23" ht="14.1" customHeight="1">
      <c r="A14" s="160">
        <v>3</v>
      </c>
      <c r="B14" s="161"/>
      <c r="C14" s="162" t="s">
        <v>27</v>
      </c>
      <c r="D14" s="22">
        <v>12817009</v>
      </c>
      <c r="E14" s="22">
        <v>12817009</v>
      </c>
      <c r="F14" s="22">
        <v>0</v>
      </c>
      <c r="G14" s="22">
        <v>0</v>
      </c>
      <c r="H14" s="31">
        <f>G14/E14</f>
        <v>0</v>
      </c>
      <c r="I14" s="22">
        <v>12817009</v>
      </c>
      <c r="J14" s="63">
        <f>+K14-G14</f>
        <v>11582710</v>
      </c>
      <c r="K14" s="63">
        <v>11582710</v>
      </c>
      <c r="L14" s="15">
        <f>+K14/I14</f>
        <v>0.90369835895410544</v>
      </c>
      <c r="M14" s="22">
        <v>12817009</v>
      </c>
      <c r="N14" s="63">
        <f>+O14-K14</f>
        <v>163285.8900000006</v>
      </c>
      <c r="O14" s="63">
        <v>11745995.890000001</v>
      </c>
      <c r="P14" s="15">
        <f>+O14/M14</f>
        <v>0.91643814013082148</v>
      </c>
      <c r="Q14" s="22"/>
      <c r="R14" s="63">
        <f>+S14-O14</f>
        <v>-11745995.890000001</v>
      </c>
      <c r="S14" s="63"/>
      <c r="T14" s="31" t="e">
        <f>+S14/Q14</f>
        <v>#DIV/0!</v>
      </c>
      <c r="U14" s="20"/>
      <c r="V14" s="159"/>
    </row>
    <row r="15" spans="1:23" ht="14.1" customHeight="1">
      <c r="A15" s="160"/>
      <c r="B15" s="161"/>
      <c r="C15" s="162"/>
      <c r="D15" s="22"/>
      <c r="E15" s="22"/>
      <c r="F15" s="22"/>
      <c r="G15" s="22"/>
      <c r="H15" s="1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3"/>
      <c r="U15" s="20"/>
      <c r="V15" s="159"/>
    </row>
    <row r="16" spans="1:23" ht="14.1" customHeight="1">
      <c r="A16" s="160">
        <v>4</v>
      </c>
      <c r="B16" s="161"/>
      <c r="C16" s="162" t="s">
        <v>26</v>
      </c>
      <c r="D16" s="22">
        <v>6992755</v>
      </c>
      <c r="E16" s="22">
        <v>6992755</v>
      </c>
      <c r="F16" s="22">
        <v>478859</v>
      </c>
      <c r="G16" s="22">
        <v>478859</v>
      </c>
      <c r="H16" s="31">
        <f>G16/E16</f>
        <v>6.8479304651743123E-2</v>
      </c>
      <c r="I16" s="22">
        <v>6992755</v>
      </c>
      <c r="J16" s="63">
        <f>+K16-G16</f>
        <v>1919546</v>
      </c>
      <c r="K16" s="63">
        <v>2398405</v>
      </c>
      <c r="L16" s="15">
        <f>+K16/I16</f>
        <v>0.34298427443832941</v>
      </c>
      <c r="M16" s="22">
        <v>6992755</v>
      </c>
      <c r="N16" s="63">
        <f>+O16-K16</f>
        <v>1726248.8909999966</v>
      </c>
      <c r="O16" s="63">
        <v>4124653.8909999966</v>
      </c>
      <c r="P16" s="15">
        <f>+O16/M16</f>
        <v>0.58984676154105165</v>
      </c>
      <c r="Q16" s="22"/>
      <c r="R16" s="63">
        <f>+S16-O16</f>
        <v>-4124653.8909999966</v>
      </c>
      <c r="S16" s="63"/>
      <c r="T16" s="31" t="e">
        <f>+S16/Q16</f>
        <v>#DIV/0!</v>
      </c>
      <c r="U16" s="20"/>
      <c r="V16" s="159"/>
    </row>
    <row r="17" spans="1:23" ht="14.1" customHeight="1">
      <c r="A17" s="160"/>
      <c r="B17" s="161"/>
      <c r="C17" s="162"/>
      <c r="D17" s="22"/>
      <c r="E17" s="22"/>
      <c r="F17" s="22"/>
      <c r="G17" s="22"/>
      <c r="H17" s="1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3"/>
      <c r="U17" s="20"/>
      <c r="V17" s="159"/>
    </row>
    <row r="18" spans="1:23" ht="14.1" customHeight="1">
      <c r="A18" s="160">
        <v>5</v>
      </c>
      <c r="B18" s="161"/>
      <c r="C18" s="162" t="s">
        <v>28</v>
      </c>
      <c r="D18" s="22">
        <v>4225434</v>
      </c>
      <c r="E18" s="22">
        <v>4225434</v>
      </c>
      <c r="F18" s="22">
        <v>361134</v>
      </c>
      <c r="G18" s="22">
        <v>361134</v>
      </c>
      <c r="H18" s="31">
        <f>G18/E18</f>
        <v>8.5466723654895563E-2</v>
      </c>
      <c r="I18" s="22">
        <v>4225434</v>
      </c>
      <c r="J18" s="63">
        <f>+K18-G18</f>
        <v>1341560</v>
      </c>
      <c r="K18" s="63">
        <v>1702694</v>
      </c>
      <c r="L18" s="15">
        <f>+K18/I18</f>
        <v>0.40296310390837958</v>
      </c>
      <c r="M18" s="22">
        <v>4225434</v>
      </c>
      <c r="N18" s="63">
        <f>+O18-K18</f>
        <v>930947.92400000012</v>
      </c>
      <c r="O18" s="63">
        <v>2633641.9240000001</v>
      </c>
      <c r="P18" s="15">
        <f>+O18/M18</f>
        <v>0.62328317611871353</v>
      </c>
      <c r="Q18" s="22"/>
      <c r="R18" s="63">
        <f>+S18-O18</f>
        <v>-2633641.9240000001</v>
      </c>
      <c r="S18" s="63"/>
      <c r="T18" s="31" t="e">
        <f>+S18/Q18</f>
        <v>#DIV/0!</v>
      </c>
      <c r="U18" s="20"/>
      <c r="V18" s="159"/>
    </row>
    <row r="19" spans="1:23" ht="14.1" customHeight="1">
      <c r="A19" s="160"/>
      <c r="B19" s="161"/>
      <c r="C19" s="162" t="s">
        <v>50</v>
      </c>
      <c r="D19" s="22">
        <v>3150</v>
      </c>
      <c r="E19" s="22">
        <v>3150</v>
      </c>
      <c r="F19" s="22"/>
      <c r="G19" s="22"/>
      <c r="H19" s="13"/>
      <c r="I19" s="22">
        <v>3150</v>
      </c>
      <c r="J19" s="22"/>
      <c r="K19" s="22"/>
      <c r="L19" s="22"/>
      <c r="M19" s="22">
        <v>3150</v>
      </c>
      <c r="N19" s="22"/>
      <c r="O19" s="22"/>
      <c r="P19" s="22"/>
      <c r="Q19" s="22"/>
      <c r="R19" s="22"/>
      <c r="S19" s="22"/>
      <c r="T19" s="13"/>
      <c r="U19" s="20"/>
      <c r="V19" s="159"/>
    </row>
    <row r="20" spans="1:23" ht="14.1" customHeight="1">
      <c r="A20" s="160"/>
      <c r="B20" s="161"/>
      <c r="C20" s="162"/>
      <c r="D20" s="22"/>
      <c r="E20" s="22"/>
      <c r="F20" s="22"/>
      <c r="G20" s="22"/>
      <c r="H20" s="13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3"/>
      <c r="U20" s="20"/>
      <c r="V20" s="159"/>
    </row>
    <row r="21" spans="1:23" ht="14.1" customHeight="1">
      <c r="A21" s="160">
        <v>6</v>
      </c>
      <c r="B21" s="161"/>
      <c r="C21" s="162" t="s">
        <v>29</v>
      </c>
      <c r="D21" s="22">
        <v>34470385</v>
      </c>
      <c r="E21" s="22">
        <v>34470385</v>
      </c>
      <c r="F21" s="22">
        <v>1671538</v>
      </c>
      <c r="G21" s="22">
        <v>1671538</v>
      </c>
      <c r="H21" s="31">
        <f>G21/E21</f>
        <v>4.8492002627762931E-2</v>
      </c>
      <c r="I21" s="22">
        <v>34470385</v>
      </c>
      <c r="J21" s="63">
        <f>+K21-G21</f>
        <v>10839238</v>
      </c>
      <c r="K21" s="63">
        <v>12510776</v>
      </c>
      <c r="L21" s="15">
        <f>+K21/I21</f>
        <v>0.36294274055830822</v>
      </c>
      <c r="M21" s="22">
        <v>34470385</v>
      </c>
      <c r="N21" s="63">
        <f>+O21-K21</f>
        <v>9093479.1870000027</v>
      </c>
      <c r="O21" s="63">
        <v>21604255.187000003</v>
      </c>
      <c r="P21" s="15">
        <f>+O21/M21</f>
        <v>0.62674829964910461</v>
      </c>
      <c r="Q21" s="22"/>
      <c r="R21" s="63">
        <f>+S21-O21</f>
        <v>-21604255.187000003</v>
      </c>
      <c r="S21" s="63"/>
      <c r="T21" s="31" t="e">
        <f>+S21/Q21</f>
        <v>#DIV/0!</v>
      </c>
      <c r="U21" s="20"/>
      <c r="V21" s="159"/>
    </row>
    <row r="22" spans="1:23" ht="14.1" customHeight="1">
      <c r="A22" s="160"/>
      <c r="B22" s="161"/>
      <c r="C22" s="162" t="s">
        <v>153</v>
      </c>
      <c r="D22" s="22">
        <v>72000</v>
      </c>
      <c r="E22" s="22">
        <v>72000</v>
      </c>
      <c r="F22" s="22"/>
      <c r="G22" s="22"/>
      <c r="H22" s="13"/>
      <c r="I22" s="22">
        <v>72000</v>
      </c>
      <c r="J22" s="22"/>
      <c r="K22" s="22"/>
      <c r="L22" s="22"/>
      <c r="M22" s="22">
        <v>72000</v>
      </c>
      <c r="N22" s="22"/>
      <c r="O22" s="22"/>
      <c r="P22" s="22"/>
      <c r="Q22" s="22"/>
      <c r="R22" s="22"/>
      <c r="S22" s="22"/>
      <c r="T22" s="13"/>
      <c r="U22" s="20"/>
      <c r="V22" s="159"/>
    </row>
    <row r="23" spans="1:23" ht="26.25" customHeight="1">
      <c r="A23" s="160"/>
      <c r="B23" s="161" t="s">
        <v>64</v>
      </c>
      <c r="C23" s="164" t="s">
        <v>51</v>
      </c>
      <c r="D23" s="63">
        <v>120</v>
      </c>
      <c r="E23" s="63">
        <v>120</v>
      </c>
      <c r="F23" s="63"/>
      <c r="G23" s="63"/>
      <c r="H23" s="6"/>
      <c r="I23" s="63">
        <v>120</v>
      </c>
      <c r="J23" s="63"/>
      <c r="K23" s="63"/>
      <c r="L23" s="63"/>
      <c r="M23" s="63">
        <v>120</v>
      </c>
      <c r="N23" s="22"/>
      <c r="O23" s="22"/>
      <c r="P23" s="22"/>
      <c r="Q23" s="63"/>
      <c r="R23" s="22"/>
      <c r="S23" s="22"/>
      <c r="T23" s="13"/>
      <c r="U23" s="20"/>
      <c r="V23" s="159"/>
    </row>
    <row r="24" spans="1:23" ht="14.1" customHeight="1">
      <c r="A24" s="160"/>
      <c r="B24" s="161"/>
      <c r="C24" s="162"/>
      <c r="D24" s="22"/>
      <c r="E24" s="22"/>
      <c r="F24" s="22"/>
      <c r="G24" s="22"/>
      <c r="H24" s="1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3"/>
      <c r="U24" s="20"/>
      <c r="V24" s="159"/>
    </row>
    <row r="25" spans="1:23" ht="14.1" customHeight="1">
      <c r="A25" s="160">
        <v>7</v>
      </c>
      <c r="B25" s="161"/>
      <c r="C25" s="162" t="s">
        <v>30</v>
      </c>
      <c r="D25" s="22">
        <v>294762272</v>
      </c>
      <c r="E25" s="22">
        <v>294762272</v>
      </c>
      <c r="F25" s="22">
        <v>19815278</v>
      </c>
      <c r="G25" s="22">
        <v>19815278</v>
      </c>
      <c r="H25" s="31">
        <f>G25/E25</f>
        <v>6.7224607360876903E-2</v>
      </c>
      <c r="I25" s="22">
        <v>293909876</v>
      </c>
      <c r="J25" s="63">
        <f>+K25-G25</f>
        <v>80390950</v>
      </c>
      <c r="K25" s="63">
        <v>100206228</v>
      </c>
      <c r="L25" s="15">
        <f>+K25/I25</f>
        <v>0.34094202401010848</v>
      </c>
      <c r="M25" s="22">
        <v>293909876</v>
      </c>
      <c r="N25" s="63">
        <f>+O25-K25</f>
        <v>84248478.182999939</v>
      </c>
      <c r="O25" s="63">
        <v>184454706.18299994</v>
      </c>
      <c r="P25" s="15">
        <f>+O25/M25</f>
        <v>0.62758934369051256</v>
      </c>
      <c r="Q25" s="22"/>
      <c r="R25" s="63">
        <f>+S25-O25</f>
        <v>-184454706.18299994</v>
      </c>
      <c r="S25" s="63"/>
      <c r="T25" s="31" t="e">
        <f>+S25/Q25</f>
        <v>#DIV/0!</v>
      </c>
      <c r="U25" s="20"/>
      <c r="V25" s="159"/>
    </row>
    <row r="26" spans="1:23" ht="39" customHeight="1">
      <c r="A26" s="160"/>
      <c r="B26" s="161"/>
      <c r="C26" s="164" t="s">
        <v>178</v>
      </c>
      <c r="D26" s="63">
        <v>436140</v>
      </c>
      <c r="E26" s="63">
        <v>436140</v>
      </c>
      <c r="F26" s="63">
        <v>14738</v>
      </c>
      <c r="G26" s="63">
        <v>14738</v>
      </c>
      <c r="H26" s="31">
        <f>G26/E26</f>
        <v>3.3791901682945845E-2</v>
      </c>
      <c r="I26" s="63">
        <v>436140</v>
      </c>
      <c r="J26" s="63">
        <f>+K26-G26</f>
        <v>52894</v>
      </c>
      <c r="K26" s="201">
        <v>67632</v>
      </c>
      <c r="L26" s="15">
        <f>+K26/I26</f>
        <v>0.1550694731049663</v>
      </c>
      <c r="M26" s="63">
        <v>436140</v>
      </c>
      <c r="N26" s="63">
        <f>+O26-K26</f>
        <v>52216</v>
      </c>
      <c r="O26" s="63">
        <v>119848</v>
      </c>
      <c r="P26" s="15">
        <f>+O26/M26</f>
        <v>0.27479249782180032</v>
      </c>
      <c r="Q26" s="63"/>
      <c r="R26" s="63">
        <f>+S26-O26</f>
        <v>-119848</v>
      </c>
      <c r="S26" s="201"/>
      <c r="T26" s="31" t="e">
        <f>+S26/Q26</f>
        <v>#DIV/0!</v>
      </c>
      <c r="U26" s="20"/>
      <c r="V26" s="159"/>
      <c r="W26" s="5"/>
    </row>
    <row r="27" spans="1:23" ht="14.1" customHeight="1">
      <c r="A27" s="160"/>
      <c r="B27" s="161"/>
      <c r="C27" s="162"/>
      <c r="D27" s="22"/>
      <c r="E27" s="22"/>
      <c r="F27" s="22"/>
      <c r="G27" s="22"/>
      <c r="H27" s="1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3"/>
      <c r="U27" s="20"/>
      <c r="V27" s="159"/>
    </row>
    <row r="28" spans="1:23" ht="14.1" customHeight="1">
      <c r="A28" s="160">
        <v>8</v>
      </c>
      <c r="B28" s="161"/>
      <c r="C28" s="162" t="s">
        <v>45</v>
      </c>
      <c r="D28" s="22">
        <v>7171405</v>
      </c>
      <c r="E28" s="22">
        <v>7171405</v>
      </c>
      <c r="F28" s="22">
        <v>605497</v>
      </c>
      <c r="G28" s="22">
        <v>605497</v>
      </c>
      <c r="H28" s="31">
        <f>G28/E28</f>
        <v>8.443213010560692E-2</v>
      </c>
      <c r="I28" s="22">
        <v>7171405</v>
      </c>
      <c r="J28" s="63">
        <f>+K28-G28</f>
        <v>2883323</v>
      </c>
      <c r="K28" s="63">
        <v>3488820</v>
      </c>
      <c r="L28" s="15">
        <f>+K28/I28</f>
        <v>0.48649044364388849</v>
      </c>
      <c r="M28" s="22">
        <v>7171405</v>
      </c>
      <c r="N28" s="63">
        <f>+O28-K28</f>
        <v>1932832.5079999994</v>
      </c>
      <c r="O28" s="63">
        <v>5421652.5079999994</v>
      </c>
      <c r="P28" s="15">
        <f>+O28/M28</f>
        <v>0.75600980672546025</v>
      </c>
      <c r="Q28" s="22"/>
      <c r="R28" s="63">
        <f>+S28-O28</f>
        <v>-5421652.5079999994</v>
      </c>
      <c r="S28" s="63"/>
      <c r="T28" s="31" t="e">
        <f>+S28/Q28</f>
        <v>#DIV/0!</v>
      </c>
      <c r="U28" s="20"/>
      <c r="V28" s="159"/>
    </row>
    <row r="29" spans="1:23" ht="27.75" customHeight="1">
      <c r="A29" s="160"/>
      <c r="B29" s="161"/>
      <c r="C29" s="164" t="s">
        <v>97</v>
      </c>
      <c r="D29" s="22">
        <v>445000</v>
      </c>
      <c r="E29" s="22">
        <v>445000</v>
      </c>
      <c r="F29" s="22">
        <v>0</v>
      </c>
      <c r="G29" s="22">
        <v>0</v>
      </c>
      <c r="H29" s="165">
        <f>G29/E29</f>
        <v>0</v>
      </c>
      <c r="I29" s="22">
        <v>445000</v>
      </c>
      <c r="J29" s="22">
        <f>+K29-G29</f>
        <v>0</v>
      </c>
      <c r="K29" s="202">
        <v>0</v>
      </c>
      <c r="L29" s="165">
        <f>+K29/I29</f>
        <v>0</v>
      </c>
      <c r="M29" s="22">
        <v>445000</v>
      </c>
      <c r="N29" s="63">
        <f>+O29-K29</f>
        <v>0</v>
      </c>
      <c r="O29" s="63">
        <v>0</v>
      </c>
      <c r="P29" s="15">
        <f>+O29/M29</f>
        <v>0</v>
      </c>
      <c r="Q29" s="22"/>
      <c r="R29" s="63">
        <f>+S29-O29</f>
        <v>0</v>
      </c>
      <c r="S29" s="202"/>
      <c r="T29" s="31" t="e">
        <f>+S29/Q29</f>
        <v>#DIV/0!</v>
      </c>
      <c r="U29" s="20"/>
      <c r="V29" s="159"/>
    </row>
    <row r="30" spans="1:23" ht="14.1" customHeight="1">
      <c r="A30" s="160"/>
      <c r="B30" s="161"/>
      <c r="C30" s="162"/>
      <c r="D30" s="22"/>
      <c r="E30" s="22"/>
      <c r="F30" s="22"/>
      <c r="G30" s="22"/>
      <c r="H30" s="1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3"/>
      <c r="U30" s="20"/>
      <c r="V30" s="159"/>
    </row>
    <row r="31" spans="1:23" ht="24">
      <c r="A31" s="160">
        <v>9</v>
      </c>
      <c r="B31" s="161"/>
      <c r="C31" s="164" t="s">
        <v>43</v>
      </c>
      <c r="D31" s="22">
        <v>3370258</v>
      </c>
      <c r="E31" s="22">
        <v>3370258</v>
      </c>
      <c r="F31" s="22">
        <v>0</v>
      </c>
      <c r="G31" s="22">
        <v>0</v>
      </c>
      <c r="H31" s="165">
        <f>G31/E31</f>
        <v>0</v>
      </c>
      <c r="I31" s="22">
        <v>3370258</v>
      </c>
      <c r="J31" s="22">
        <f>+K31-G31</f>
        <v>1528735</v>
      </c>
      <c r="K31" s="22">
        <v>1528735</v>
      </c>
      <c r="L31" s="166">
        <f>+K31/I31</f>
        <v>0.4535958374700097</v>
      </c>
      <c r="M31" s="22">
        <v>3370258</v>
      </c>
      <c r="N31" s="63">
        <f>+O31-K31</f>
        <v>0</v>
      </c>
      <c r="O31" s="63">
        <v>1528735</v>
      </c>
      <c r="P31" s="15">
        <f>+O31/M31</f>
        <v>0.4535958374700097</v>
      </c>
      <c r="Q31" s="22"/>
      <c r="R31" s="63">
        <f>+S31-O31</f>
        <v>-1528735</v>
      </c>
      <c r="S31" s="63"/>
      <c r="T31" s="31" t="e">
        <f>+S31/Q31</f>
        <v>#DIV/0!</v>
      </c>
      <c r="U31" s="20"/>
      <c r="V31" s="159"/>
    </row>
    <row r="32" spans="1:23" ht="14.1" customHeight="1">
      <c r="A32" s="160"/>
      <c r="B32" s="161"/>
      <c r="C32" s="162"/>
      <c r="D32" s="22"/>
      <c r="E32" s="22"/>
      <c r="F32" s="22"/>
      <c r="G32" s="22"/>
      <c r="H32" s="13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13"/>
      <c r="U32" s="20"/>
      <c r="V32" s="159"/>
    </row>
    <row r="33" spans="1:22" ht="14.1" customHeight="1">
      <c r="A33" s="160">
        <v>10</v>
      </c>
      <c r="B33" s="161"/>
      <c r="C33" s="162" t="s">
        <v>44</v>
      </c>
      <c r="D33" s="22">
        <v>448570</v>
      </c>
      <c r="E33" s="22">
        <v>448570</v>
      </c>
      <c r="F33" s="22">
        <v>6640</v>
      </c>
      <c r="G33" s="22">
        <v>6640</v>
      </c>
      <c r="H33" s="31">
        <f>G33/E33</f>
        <v>1.4802594912722651E-2</v>
      </c>
      <c r="I33" s="22">
        <v>448570</v>
      </c>
      <c r="J33" s="63">
        <f>+K33-G33</f>
        <v>8340</v>
      </c>
      <c r="K33" s="63">
        <v>14980</v>
      </c>
      <c r="L33" s="15">
        <f>+K33/I33</f>
        <v>3.3395010812136347E-2</v>
      </c>
      <c r="M33" s="22">
        <v>448570</v>
      </c>
      <c r="N33" s="63">
        <f>+O33-K33</f>
        <v>8445</v>
      </c>
      <c r="O33" s="63">
        <v>23425</v>
      </c>
      <c r="P33" s="15">
        <f>+O33/M33</f>
        <v>5.2221503890139777E-2</v>
      </c>
      <c r="Q33" s="22"/>
      <c r="R33" s="63">
        <f>+S33-O33</f>
        <v>-23425</v>
      </c>
      <c r="S33" s="63"/>
      <c r="T33" s="31" t="e">
        <f>+S33/Q33</f>
        <v>#DIV/0!</v>
      </c>
      <c r="U33" s="20"/>
      <c r="V33" s="159"/>
    </row>
    <row r="34" spans="1:22" ht="14.1" customHeight="1">
      <c r="A34" s="160"/>
      <c r="B34" s="161"/>
      <c r="C34" s="162"/>
      <c r="D34" s="22"/>
      <c r="E34" s="22"/>
      <c r="F34" s="22"/>
      <c r="G34" s="22"/>
      <c r="H34" s="1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13"/>
      <c r="U34" s="20"/>
      <c r="V34" s="159"/>
    </row>
    <row r="35" spans="1:22" ht="14.1" customHeight="1">
      <c r="A35" s="160">
        <v>11</v>
      </c>
      <c r="B35" s="161"/>
      <c r="C35" s="162" t="s">
        <v>176</v>
      </c>
      <c r="D35" s="22">
        <v>907028</v>
      </c>
      <c r="E35" s="22">
        <v>907028</v>
      </c>
      <c r="F35" s="22">
        <v>66089</v>
      </c>
      <c r="G35" s="22">
        <v>66089</v>
      </c>
      <c r="H35" s="31">
        <f>G35/E35</f>
        <v>7.2863241267083267E-2</v>
      </c>
      <c r="I35" s="22">
        <v>907028</v>
      </c>
      <c r="J35" s="63">
        <f>+K35-G35</f>
        <v>175619</v>
      </c>
      <c r="K35" s="63">
        <v>241708</v>
      </c>
      <c r="L35" s="15">
        <f>+K35/I35</f>
        <v>0.26648350436811213</v>
      </c>
      <c r="M35" s="22">
        <v>907028</v>
      </c>
      <c r="N35" s="63">
        <f>+O35-K35</f>
        <v>141912.57599999954</v>
      </c>
      <c r="O35" s="63">
        <v>383620.57599999954</v>
      </c>
      <c r="P35" s="15">
        <f>+O35/M35</f>
        <v>0.4229423744360698</v>
      </c>
      <c r="Q35" s="22"/>
      <c r="R35" s="63">
        <f>+S35-O35</f>
        <v>-383620.57599999954</v>
      </c>
      <c r="S35" s="63"/>
      <c r="T35" s="31" t="e">
        <f>+S35/Q35</f>
        <v>#DIV/0!</v>
      </c>
      <c r="U35" s="20"/>
      <c r="V35" s="159"/>
    </row>
    <row r="36" spans="1:22" ht="14.1" customHeight="1">
      <c r="A36" s="160"/>
      <c r="B36" s="161"/>
      <c r="C36" s="162"/>
      <c r="D36" s="22"/>
      <c r="E36" s="22"/>
      <c r="F36" s="22"/>
      <c r="G36" s="22"/>
      <c r="H36" s="31"/>
      <c r="I36" s="22"/>
      <c r="J36" s="63"/>
      <c r="K36" s="63"/>
      <c r="L36" s="15"/>
      <c r="M36" s="22"/>
      <c r="N36" s="63"/>
      <c r="O36" s="63"/>
      <c r="P36" s="15"/>
      <c r="Q36" s="22"/>
      <c r="R36" s="63"/>
      <c r="S36" s="63"/>
      <c r="T36" s="31"/>
      <c r="U36" s="20"/>
      <c r="V36" s="159"/>
    </row>
    <row r="37" spans="1:22" ht="14.1" customHeight="1">
      <c r="A37" s="160">
        <v>14</v>
      </c>
      <c r="B37" s="161"/>
      <c r="C37" s="162" t="s">
        <v>190</v>
      </c>
      <c r="D37" s="22">
        <v>400033826</v>
      </c>
      <c r="E37" s="22">
        <v>400033826</v>
      </c>
      <c r="F37" s="22">
        <v>27471145</v>
      </c>
      <c r="G37" s="22">
        <v>27471145</v>
      </c>
      <c r="H37" s="31">
        <f>G37/E37</f>
        <v>6.8672055247647981E-2</v>
      </c>
      <c r="I37" s="22">
        <v>400033826</v>
      </c>
      <c r="J37" s="63">
        <f>+K37-G37</f>
        <v>120698479</v>
      </c>
      <c r="K37" s="63">
        <v>148169624</v>
      </c>
      <c r="L37" s="15">
        <f>+K37/I37</f>
        <v>0.37039273773813319</v>
      </c>
      <c r="M37" s="22">
        <v>400033826</v>
      </c>
      <c r="N37" s="63"/>
      <c r="O37" s="63"/>
      <c r="P37" s="15"/>
      <c r="Q37" s="22"/>
      <c r="R37" s="63"/>
      <c r="S37" s="63"/>
      <c r="T37" s="31"/>
      <c r="U37" s="20"/>
      <c r="V37" s="159"/>
    </row>
    <row r="38" spans="1:22" ht="14.1" customHeight="1">
      <c r="A38" s="160"/>
      <c r="B38" s="161"/>
      <c r="C38" s="162"/>
      <c r="D38" s="22"/>
      <c r="E38" s="22"/>
      <c r="F38" s="22"/>
      <c r="G38" s="22"/>
      <c r="H38" s="13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13"/>
      <c r="U38" s="20"/>
      <c r="V38" s="159"/>
    </row>
    <row r="39" spans="1:22" ht="14.25" customHeight="1">
      <c r="A39" s="160" t="s">
        <v>189</v>
      </c>
      <c r="B39" s="161"/>
      <c r="C39" s="162" t="s">
        <v>177</v>
      </c>
      <c r="D39" s="22">
        <v>34319688</v>
      </c>
      <c r="E39" s="22">
        <v>34319688</v>
      </c>
      <c r="F39" s="22">
        <v>196403</v>
      </c>
      <c r="G39" s="22">
        <v>196403</v>
      </c>
      <c r="H39" s="31">
        <f>G39/E39</f>
        <v>5.7227501601995918E-3</v>
      </c>
      <c r="I39" s="22">
        <v>34319688</v>
      </c>
      <c r="J39" s="63">
        <f>+K39-G39</f>
        <v>785174</v>
      </c>
      <c r="K39" s="63">
        <v>981577</v>
      </c>
      <c r="L39" s="15">
        <f>+K39/I39</f>
        <v>2.8600988447214322E-2</v>
      </c>
      <c r="M39" s="22">
        <v>34319688</v>
      </c>
      <c r="N39" s="63">
        <f>+O39-K39</f>
        <v>17217131.216000002</v>
      </c>
      <c r="O39" s="63">
        <v>18198708.216000002</v>
      </c>
      <c r="P39" s="15">
        <f>+O39/M39</f>
        <v>0.53027021154737775</v>
      </c>
      <c r="Q39" s="22"/>
      <c r="R39" s="63">
        <f>+S39-O39</f>
        <v>-18198708.216000002</v>
      </c>
      <c r="S39" s="63"/>
      <c r="T39" s="31" t="e">
        <f>+S39/Q39</f>
        <v>#DIV/0!</v>
      </c>
      <c r="U39" s="20"/>
      <c r="V39" s="159"/>
    </row>
    <row r="40" spans="1:22" ht="14.1" customHeight="1" thickBot="1">
      <c r="A40" s="167"/>
      <c r="B40" s="168"/>
      <c r="C40" s="169"/>
      <c r="D40" s="23"/>
      <c r="E40" s="23"/>
      <c r="F40" s="23"/>
      <c r="G40" s="23"/>
      <c r="H40" s="170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170"/>
      <c r="U40" s="20"/>
      <c r="V40" s="171"/>
    </row>
    <row r="41" spans="1:22" ht="12.75" customHeight="1">
      <c r="A41" s="71"/>
      <c r="B41" s="134"/>
      <c r="U41" s="20"/>
    </row>
    <row r="42" spans="1:22" ht="12.75" customHeight="1">
      <c r="B42" s="134"/>
      <c r="U42" s="20"/>
    </row>
    <row r="43" spans="1:22" ht="12.75" customHeight="1">
      <c r="B43" s="134"/>
      <c r="U43" s="20"/>
    </row>
    <row r="44" spans="1:22" ht="12.75" customHeight="1">
      <c r="B44" s="134"/>
      <c r="U44" s="20"/>
    </row>
    <row r="45" spans="1:22" ht="12.75" customHeight="1">
      <c r="B45" s="134"/>
      <c r="U45" s="20"/>
    </row>
    <row r="46" spans="1:22" ht="12.75" customHeight="1">
      <c r="B46" s="134"/>
      <c r="U46" s="20"/>
    </row>
    <row r="47" spans="1:22" ht="12.75" customHeight="1">
      <c r="B47" s="134"/>
      <c r="U47" s="20"/>
    </row>
    <row r="48" spans="1:22" ht="12.75" customHeight="1">
      <c r="B48" s="134"/>
      <c r="U48" s="20"/>
    </row>
    <row r="49" spans="2:21" ht="12.75" customHeight="1">
      <c r="B49" s="134"/>
      <c r="U49" s="20"/>
    </row>
    <row r="50" spans="2:21" ht="12.75" customHeight="1">
      <c r="B50" s="134"/>
      <c r="U50" s="20"/>
    </row>
    <row r="51" spans="2:21" ht="12.75" customHeight="1">
      <c r="B51" s="134"/>
      <c r="U51" s="20"/>
    </row>
    <row r="52" spans="2:21" ht="12.75" customHeight="1">
      <c r="B52" s="134"/>
      <c r="U52" s="20"/>
    </row>
    <row r="53" spans="2:21" ht="12.75" customHeight="1">
      <c r="B53" s="134"/>
      <c r="U53" s="20"/>
    </row>
    <row r="54" spans="2:21" ht="12.75" customHeight="1"/>
    <row r="55" spans="2:21" ht="12.75" customHeight="1"/>
    <row r="56" spans="2:21" ht="12.75" customHeight="1"/>
    <row r="57" spans="2:21" ht="12.75" customHeight="1"/>
    <row r="58" spans="2:21" ht="12.75" customHeight="1"/>
    <row r="59" spans="2:21" ht="12.75" customHeight="1"/>
    <row r="60" spans="2:21" ht="12.75" customHeight="1"/>
    <row r="61" spans="2:21" ht="12.75" customHeight="1"/>
    <row r="62" spans="2:21" ht="12.75" customHeight="1"/>
    <row r="63" spans="2:21" ht="12.75" customHeight="1"/>
    <row r="64" spans="2:2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7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73"/>
  <sheetViews>
    <sheetView workbookViewId="0">
      <selection activeCell="D36" sqref="D36"/>
    </sheetView>
  </sheetViews>
  <sheetFormatPr baseColWidth="10" defaultColWidth="11.42578125" defaultRowHeight="12"/>
  <cols>
    <col min="1" max="1" width="5.7109375" style="133" customWidth="1"/>
    <col min="2" max="2" width="5.7109375" style="134" customWidth="1"/>
    <col min="3" max="3" width="53.7109375" style="26" customWidth="1"/>
    <col min="4" max="4" width="13.7109375" style="5" customWidth="1"/>
    <col min="5" max="8" width="13.7109375" style="5" hidden="1" customWidth="1"/>
    <col min="9" max="12" width="15.7109375" style="5" hidden="1" customWidth="1"/>
    <col min="13" max="16" width="15.7109375" style="5" customWidth="1"/>
    <col min="17" max="20" width="15.7109375" style="5" hidden="1" customWidth="1"/>
    <col min="21" max="21" width="1" style="5" customWidth="1"/>
    <col min="22" max="22" width="45.7109375" style="26" customWidth="1"/>
    <col min="23" max="23" width="11.42578125" style="26"/>
    <col min="24" max="24" width="16.7109375" style="26" customWidth="1"/>
    <col min="25" max="16384" width="11.42578125" style="26"/>
  </cols>
  <sheetData>
    <row r="1" spans="1:23" s="4" customFormat="1" ht="12.75" customHeight="1">
      <c r="A1" s="212" t="s">
        <v>199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3" s="4" customFormat="1" ht="12.75" customHeight="1">
      <c r="A2" s="214" t="s">
        <v>56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3" s="4" customFormat="1" ht="12.75" customHeight="1">
      <c r="A3" s="67"/>
      <c r="B3" s="68"/>
      <c r="C3" s="6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9"/>
    </row>
    <row r="4" spans="1:23" ht="12.75" customHeight="1">
      <c r="A4" s="85" t="s">
        <v>37</v>
      </c>
      <c r="B4" s="86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85" t="s">
        <v>38</v>
      </c>
      <c r="B5" s="86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Q5" s="20"/>
      <c r="R5" s="20"/>
      <c r="S5" s="20"/>
      <c r="T5" s="20"/>
      <c r="U5" s="20"/>
      <c r="V5" s="25"/>
    </row>
    <row r="6" spans="1:23" ht="12.75" customHeight="1">
      <c r="A6" s="148"/>
      <c r="B6" s="86"/>
      <c r="C6" s="25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5"/>
    </row>
    <row r="7" spans="1:23" s="4" customFormat="1" ht="12.75" customHeight="1" thickBot="1">
      <c r="A7" s="71"/>
      <c r="B7" s="7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customFormat="1" ht="12.75">
      <c r="A8" s="216" t="s">
        <v>47</v>
      </c>
      <c r="B8" s="217"/>
      <c r="C8" s="220" t="s">
        <v>7</v>
      </c>
      <c r="D8" s="222" t="s">
        <v>5</v>
      </c>
      <c r="E8" s="46" t="s">
        <v>6</v>
      </c>
      <c r="F8" s="46" t="s">
        <v>48</v>
      </c>
      <c r="G8" s="46" t="s">
        <v>68</v>
      </c>
      <c r="H8" s="52" t="s">
        <v>69</v>
      </c>
      <c r="I8" s="50" t="s">
        <v>6</v>
      </c>
      <c r="J8" s="46" t="s">
        <v>48</v>
      </c>
      <c r="K8" s="46" t="s">
        <v>68</v>
      </c>
      <c r="L8" s="47" t="s">
        <v>69</v>
      </c>
      <c r="M8" s="46" t="s">
        <v>6</v>
      </c>
      <c r="N8" s="46" t="s">
        <v>48</v>
      </c>
      <c r="O8" s="46" t="s">
        <v>68</v>
      </c>
      <c r="P8" s="47" t="s">
        <v>69</v>
      </c>
      <c r="Q8" s="46" t="s">
        <v>6</v>
      </c>
      <c r="R8" s="46" t="s">
        <v>48</v>
      </c>
      <c r="S8" s="46" t="s">
        <v>68</v>
      </c>
      <c r="T8" s="16" t="s">
        <v>69</v>
      </c>
      <c r="U8" s="1"/>
      <c r="V8" s="224" t="s">
        <v>32</v>
      </c>
    </row>
    <row r="9" spans="1:23" customFormat="1" ht="13.5" thickBot="1">
      <c r="A9" s="218"/>
      <c r="B9" s="219"/>
      <c r="C9" s="221"/>
      <c r="D9" s="223"/>
      <c r="E9" s="48" t="s">
        <v>180</v>
      </c>
      <c r="F9" s="48" t="s">
        <v>70</v>
      </c>
      <c r="G9" s="48" t="s">
        <v>180</v>
      </c>
      <c r="H9" s="51" t="s">
        <v>71</v>
      </c>
      <c r="I9" s="49" t="s">
        <v>181</v>
      </c>
      <c r="J9" s="48" t="s">
        <v>72</v>
      </c>
      <c r="K9" s="49" t="s">
        <v>181</v>
      </c>
      <c r="L9" s="49" t="s">
        <v>71</v>
      </c>
      <c r="M9" s="48" t="s">
        <v>182</v>
      </c>
      <c r="N9" s="48" t="s">
        <v>73</v>
      </c>
      <c r="O9" s="48" t="s">
        <v>182</v>
      </c>
      <c r="P9" s="49" t="s">
        <v>71</v>
      </c>
      <c r="Q9" s="48" t="s">
        <v>183</v>
      </c>
      <c r="R9" s="48" t="s">
        <v>74</v>
      </c>
      <c r="S9" s="48" t="s">
        <v>183</v>
      </c>
      <c r="T9" s="17" t="s">
        <v>71</v>
      </c>
      <c r="U9" s="1"/>
      <c r="V9" s="225"/>
    </row>
    <row r="10" spans="1:23" s="4" customFormat="1" ht="14.1" customHeight="1">
      <c r="A10" s="135"/>
      <c r="B10" s="88"/>
      <c r="C10" s="27"/>
      <c r="D10" s="45"/>
      <c r="E10" s="45"/>
      <c r="F10" s="45"/>
      <c r="G10" s="45"/>
      <c r="H10" s="9"/>
      <c r="I10" s="45"/>
      <c r="J10" s="45"/>
      <c r="K10" s="45"/>
      <c r="L10" s="9"/>
      <c r="M10" s="45"/>
      <c r="N10" s="45"/>
      <c r="O10" s="45"/>
      <c r="P10" s="45"/>
      <c r="Q10" s="45"/>
      <c r="R10" s="45"/>
      <c r="S10" s="45"/>
      <c r="T10" s="9"/>
      <c r="U10" s="76"/>
      <c r="V10" s="149"/>
    </row>
    <row r="11" spans="1:23" s="4" customFormat="1" ht="14.1" customHeight="1">
      <c r="A11" s="10">
        <v>1</v>
      </c>
      <c r="B11" s="11"/>
      <c r="C11" s="12" t="s">
        <v>17</v>
      </c>
      <c r="D11" s="63">
        <v>44</v>
      </c>
      <c r="E11" s="63">
        <v>44</v>
      </c>
      <c r="F11" s="63"/>
      <c r="G11" s="63"/>
      <c r="H11" s="6"/>
      <c r="I11" s="63">
        <v>44</v>
      </c>
      <c r="J11" s="63"/>
      <c r="K11" s="63"/>
      <c r="L11" s="6"/>
      <c r="M11" s="63">
        <v>44</v>
      </c>
      <c r="N11" s="63"/>
      <c r="O11" s="63"/>
      <c r="P11" s="63"/>
      <c r="Q11" s="63"/>
      <c r="R11" s="63"/>
      <c r="S11" s="63"/>
      <c r="T11" s="6"/>
      <c r="U11" s="1"/>
      <c r="V11" s="3"/>
    </row>
    <row r="12" spans="1:23" s="4" customFormat="1" ht="14.1" customHeight="1">
      <c r="A12" s="10"/>
      <c r="B12" s="11"/>
      <c r="C12" s="12"/>
      <c r="D12" s="63"/>
      <c r="E12" s="63"/>
      <c r="F12" s="63"/>
      <c r="G12" s="63"/>
      <c r="H12" s="6"/>
      <c r="I12" s="63"/>
      <c r="J12" s="63"/>
      <c r="K12" s="63"/>
      <c r="L12" s="6"/>
      <c r="M12" s="63"/>
      <c r="N12" s="63"/>
      <c r="O12" s="63"/>
      <c r="P12" s="63"/>
      <c r="Q12" s="63"/>
      <c r="R12" s="63"/>
      <c r="S12" s="63"/>
      <c r="T12" s="6"/>
      <c r="U12" s="1"/>
      <c r="V12" s="3"/>
    </row>
    <row r="13" spans="1:23" s="4" customFormat="1" ht="14.1" customHeight="1">
      <c r="A13" s="10">
        <v>2</v>
      </c>
      <c r="B13" s="11"/>
      <c r="C13" s="12" t="s">
        <v>14</v>
      </c>
      <c r="D13" s="63">
        <v>278545867</v>
      </c>
      <c r="E13" s="63">
        <v>278545867</v>
      </c>
      <c r="F13" s="63">
        <v>72363603</v>
      </c>
      <c r="G13" s="63">
        <v>72363603</v>
      </c>
      <c r="H13" s="31">
        <f>G13/E13</f>
        <v>0.25979061825390504</v>
      </c>
      <c r="I13" s="63">
        <v>278545867</v>
      </c>
      <c r="J13" s="63">
        <f>+K13-G13</f>
        <v>80134146</v>
      </c>
      <c r="K13" s="63">
        <v>152497749</v>
      </c>
      <c r="L13" s="31">
        <f>+K13/I13</f>
        <v>0.5474780532284832</v>
      </c>
      <c r="M13" s="63">
        <v>278545867</v>
      </c>
      <c r="N13" s="63">
        <f>+O13-K13</f>
        <v>82603047.510000139</v>
      </c>
      <c r="O13" s="63">
        <v>235100796.51000014</v>
      </c>
      <c r="P13" s="15">
        <f>+O13/M13</f>
        <v>0.84402902488587328</v>
      </c>
      <c r="Q13" s="63"/>
      <c r="R13" s="63">
        <f>+S13-O13</f>
        <v>-235100796.51000014</v>
      </c>
      <c r="S13" s="63"/>
      <c r="T13" s="31" t="e">
        <f>+S13/Q13</f>
        <v>#DIV/0!</v>
      </c>
      <c r="U13" s="1"/>
      <c r="V13" s="3"/>
    </row>
    <row r="14" spans="1:23" s="4" customFormat="1" ht="14.1" customHeight="1">
      <c r="A14" s="10">
        <v>2</v>
      </c>
      <c r="B14" s="11" t="s">
        <v>0</v>
      </c>
      <c r="C14" s="12" t="s">
        <v>8</v>
      </c>
      <c r="D14" s="63">
        <v>18312</v>
      </c>
      <c r="E14" s="63">
        <v>18312</v>
      </c>
      <c r="F14" s="63"/>
      <c r="G14" s="63"/>
      <c r="H14" s="6"/>
      <c r="I14" s="63">
        <v>18312</v>
      </c>
      <c r="J14" s="63"/>
      <c r="K14" s="63"/>
      <c r="L14" s="6"/>
      <c r="M14" s="63">
        <v>18312</v>
      </c>
      <c r="N14" s="63"/>
      <c r="O14" s="63"/>
      <c r="P14" s="63"/>
      <c r="Q14" s="63"/>
      <c r="R14" s="63"/>
      <c r="S14" s="63"/>
      <c r="T14" s="6"/>
      <c r="U14" s="1"/>
      <c r="V14" s="3"/>
    </row>
    <row r="15" spans="1:23" s="4" customFormat="1" ht="14.1" customHeight="1">
      <c r="A15" s="10">
        <v>2</v>
      </c>
      <c r="B15" s="11" t="s">
        <v>1</v>
      </c>
      <c r="C15" s="12" t="s">
        <v>9</v>
      </c>
      <c r="D15" s="63">
        <v>250957</v>
      </c>
      <c r="E15" s="63">
        <v>250957</v>
      </c>
      <c r="F15" s="63">
        <v>58879</v>
      </c>
      <c r="G15" s="63">
        <v>58879</v>
      </c>
      <c r="H15" s="31">
        <f t="shared" ref="H15:H21" si="0">G15/E15</f>
        <v>0.23461788274485271</v>
      </c>
      <c r="I15" s="63">
        <v>250957</v>
      </c>
      <c r="J15" s="63">
        <f>+K15-G15</f>
        <v>32328</v>
      </c>
      <c r="K15" s="63">
        <f>3495+87712</f>
        <v>91207</v>
      </c>
      <c r="L15" s="31">
        <f>+K15/I15</f>
        <v>0.36343676406715092</v>
      </c>
      <c r="M15" s="63">
        <v>250957</v>
      </c>
      <c r="N15" s="63">
        <f>+O15-K15</f>
        <v>38640</v>
      </c>
      <c r="O15" s="63">
        <v>129847</v>
      </c>
      <c r="P15" s="15">
        <f>+O15/M15</f>
        <v>0.51740736460827952</v>
      </c>
      <c r="Q15" s="63"/>
      <c r="R15" s="63">
        <f>+S15-O15</f>
        <v>-129847</v>
      </c>
      <c r="S15" s="63"/>
      <c r="T15" s="31" t="e">
        <f>+S15/Q15</f>
        <v>#DIV/0!</v>
      </c>
      <c r="U15" s="1"/>
      <c r="V15" s="3"/>
      <c r="W15" s="2"/>
    </row>
    <row r="16" spans="1:23" s="4" customFormat="1" ht="14.1" customHeight="1">
      <c r="A16" s="10">
        <v>2</v>
      </c>
      <c r="B16" s="11" t="s">
        <v>2</v>
      </c>
      <c r="C16" s="12" t="s">
        <v>10</v>
      </c>
      <c r="D16" s="63">
        <v>737828</v>
      </c>
      <c r="E16" s="63">
        <v>737828</v>
      </c>
      <c r="F16" s="63">
        <v>119682</v>
      </c>
      <c r="G16" s="63">
        <v>119682</v>
      </c>
      <c r="H16" s="31">
        <f t="shared" si="0"/>
        <v>0.16220853640685906</v>
      </c>
      <c r="I16" s="63">
        <v>737828</v>
      </c>
      <c r="J16" s="63">
        <f>+K16-G16</f>
        <v>285667</v>
      </c>
      <c r="K16" s="63">
        <f>15807+389542</f>
        <v>405349</v>
      </c>
      <c r="L16" s="31">
        <f>+K16/I16</f>
        <v>0.54938142764980458</v>
      </c>
      <c r="M16" s="63">
        <f>737828+218475</f>
        <v>956303</v>
      </c>
      <c r="N16" s="63">
        <f>+O16-K16</f>
        <v>246777</v>
      </c>
      <c r="O16" s="63">
        <v>652126</v>
      </c>
      <c r="P16" s="15">
        <f>+O16/M16</f>
        <v>0.68192403453717076</v>
      </c>
      <c r="Q16" s="63"/>
      <c r="R16" s="63">
        <f>+S16-O16</f>
        <v>-652126</v>
      </c>
      <c r="S16" s="63"/>
      <c r="T16" s="31" t="e">
        <f>+S16/Q16</f>
        <v>#DIV/0!</v>
      </c>
      <c r="U16" s="1"/>
      <c r="V16" s="3"/>
      <c r="W16" s="2"/>
    </row>
    <row r="17" spans="1:24" s="4" customFormat="1" ht="14.1" customHeight="1">
      <c r="A17" s="10">
        <v>2</v>
      </c>
      <c r="B17" s="11" t="s">
        <v>3</v>
      </c>
      <c r="C17" s="78" t="s">
        <v>76</v>
      </c>
      <c r="D17" s="63">
        <v>262</v>
      </c>
      <c r="E17" s="63">
        <v>262</v>
      </c>
      <c r="F17" s="63"/>
      <c r="G17" s="63"/>
      <c r="H17" s="31"/>
      <c r="I17" s="63">
        <v>262</v>
      </c>
      <c r="J17" s="63"/>
      <c r="K17" s="63"/>
      <c r="L17" s="31"/>
      <c r="M17" s="63">
        <v>262</v>
      </c>
      <c r="N17" s="63"/>
      <c r="O17" s="63"/>
      <c r="P17" s="15"/>
      <c r="Q17" s="63"/>
      <c r="R17" s="63"/>
      <c r="S17" s="63"/>
      <c r="T17" s="31"/>
      <c r="U17" s="2"/>
      <c r="V17" s="3"/>
    </row>
    <row r="18" spans="1:24" s="4" customFormat="1" ht="48">
      <c r="A18" s="10">
        <v>2</v>
      </c>
      <c r="B18" s="11" t="s">
        <v>3</v>
      </c>
      <c r="C18" s="65" t="s">
        <v>101</v>
      </c>
      <c r="D18" s="63">
        <f>3081158+1231348</f>
        <v>4312506</v>
      </c>
      <c r="E18" s="63">
        <f>3081158+1231348</f>
        <v>4312506</v>
      </c>
      <c r="F18" s="63">
        <v>488078</v>
      </c>
      <c r="G18" s="63">
        <v>488078</v>
      </c>
      <c r="H18" s="31">
        <f t="shared" si="0"/>
        <v>0.11317734978223798</v>
      </c>
      <c r="I18" s="63">
        <v>4312506</v>
      </c>
      <c r="J18" s="63">
        <f>+K18-G18</f>
        <v>878970</v>
      </c>
      <c r="K18" s="201">
        <v>1367048</v>
      </c>
      <c r="L18" s="31">
        <f>+K18/I18</f>
        <v>0.31699619664297279</v>
      </c>
      <c r="M18" s="63">
        <f>3081158+1231348</f>
        <v>4312506</v>
      </c>
      <c r="N18" s="63">
        <f>+O18-K18</f>
        <v>877771</v>
      </c>
      <c r="O18" s="63">
        <v>2244819</v>
      </c>
      <c r="P18" s="15">
        <f>+O18/M18</f>
        <v>0.52053701490502269</v>
      </c>
      <c r="Q18" s="63"/>
      <c r="R18" s="63">
        <f>+S18-O18</f>
        <v>-2244819</v>
      </c>
      <c r="S18" s="201"/>
      <c r="T18" s="31" t="e">
        <f>+S18/Q18</f>
        <v>#DIV/0!</v>
      </c>
      <c r="U18" s="2"/>
      <c r="V18" s="3"/>
    </row>
    <row r="19" spans="1:24" s="4" customFormat="1" ht="14.1" customHeight="1">
      <c r="A19" s="10">
        <v>2</v>
      </c>
      <c r="B19" s="11" t="s">
        <v>4</v>
      </c>
      <c r="C19" s="12" t="s">
        <v>12</v>
      </c>
      <c r="D19" s="63">
        <v>20</v>
      </c>
      <c r="E19" s="63">
        <v>20</v>
      </c>
      <c r="F19" s="63"/>
      <c r="G19" s="63"/>
      <c r="H19" s="6"/>
      <c r="I19" s="63">
        <v>20</v>
      </c>
      <c r="J19" s="63"/>
      <c r="K19" s="63"/>
      <c r="L19" s="6"/>
      <c r="M19" s="63">
        <v>20</v>
      </c>
      <c r="N19" s="63"/>
      <c r="O19" s="63"/>
      <c r="P19" s="63"/>
      <c r="Q19" s="63"/>
      <c r="R19" s="63"/>
      <c r="S19" s="63"/>
      <c r="T19" s="6"/>
      <c r="U19" s="1"/>
      <c r="V19" s="3"/>
      <c r="W19" s="2"/>
    </row>
    <row r="20" spans="1:24" s="4" customFormat="1" ht="14.1" customHeight="1">
      <c r="A20" s="10">
        <v>2</v>
      </c>
      <c r="B20" s="11" t="s">
        <v>4</v>
      </c>
      <c r="C20" s="12" t="s">
        <v>11</v>
      </c>
      <c r="D20" s="63">
        <v>283268</v>
      </c>
      <c r="E20" s="63">
        <v>283268</v>
      </c>
      <c r="F20" s="63">
        <v>67847</v>
      </c>
      <c r="G20" s="63">
        <v>67847</v>
      </c>
      <c r="H20" s="31">
        <f t="shared" si="0"/>
        <v>0.23951522939407205</v>
      </c>
      <c r="I20" s="63">
        <v>283268</v>
      </c>
      <c r="J20" s="63">
        <f>+K20-G20</f>
        <v>70218</v>
      </c>
      <c r="K20" s="63">
        <v>138065</v>
      </c>
      <c r="L20" s="31">
        <f>+K20/I20</f>
        <v>0.48740062414392027</v>
      </c>
      <c r="M20" s="63">
        <v>283268</v>
      </c>
      <c r="N20" s="63">
        <f>+O20-K20</f>
        <v>73117</v>
      </c>
      <c r="O20" s="63">
        <v>211182</v>
      </c>
      <c r="P20" s="15">
        <f>+O20/M20</f>
        <v>0.74552014346837625</v>
      </c>
      <c r="Q20" s="63"/>
      <c r="R20" s="63">
        <f>+S20-O20</f>
        <v>-211182</v>
      </c>
      <c r="S20" s="63"/>
      <c r="T20" s="31" t="e">
        <f>+S20/Q20</f>
        <v>#DIV/0!</v>
      </c>
      <c r="U20" s="1"/>
      <c r="V20" s="3"/>
      <c r="W20" s="2"/>
    </row>
    <row r="21" spans="1:24" s="4" customFormat="1" ht="14.1" customHeight="1">
      <c r="A21" s="10">
        <v>2</v>
      </c>
      <c r="B21" s="11" t="s">
        <v>16</v>
      </c>
      <c r="C21" s="12" t="s">
        <v>66</v>
      </c>
      <c r="D21" s="63">
        <v>21049320</v>
      </c>
      <c r="E21" s="63">
        <v>21049320</v>
      </c>
      <c r="F21" s="63">
        <v>14514</v>
      </c>
      <c r="G21" s="63">
        <v>14514</v>
      </c>
      <c r="H21" s="31">
        <f t="shared" si="0"/>
        <v>6.8952346204057902E-4</v>
      </c>
      <c r="I21" s="63">
        <v>21049320</v>
      </c>
      <c r="J21" s="63">
        <f>+K21-G21</f>
        <v>6808771.9910000004</v>
      </c>
      <c r="K21" s="201">
        <v>6823285.9910000004</v>
      </c>
      <c r="L21" s="31">
        <f>+K21/I21</f>
        <v>0.32415707448031578</v>
      </c>
      <c r="M21" s="63">
        <v>21049320</v>
      </c>
      <c r="N21" s="63">
        <f>+O21-K21</f>
        <v>7003114.0089999996</v>
      </c>
      <c r="O21" s="63">
        <v>13826400</v>
      </c>
      <c r="P21" s="15">
        <f>+O21/M21</f>
        <v>0.65685732365701122</v>
      </c>
      <c r="Q21" s="63"/>
      <c r="R21" s="63">
        <f>+S21-O21</f>
        <v>-13826400</v>
      </c>
      <c r="S21" s="201"/>
      <c r="T21" s="31" t="e">
        <f>+S21/Q21</f>
        <v>#DIV/0!</v>
      </c>
      <c r="U21" s="1"/>
      <c r="V21" s="3"/>
      <c r="W21" s="2"/>
    </row>
    <row r="22" spans="1:24" s="4" customFormat="1" ht="14.1" customHeight="1">
      <c r="A22" s="10"/>
      <c r="B22" s="11"/>
      <c r="C22" s="12"/>
      <c r="D22" s="63"/>
      <c r="E22" s="63"/>
      <c r="F22" s="63"/>
      <c r="G22" s="63"/>
      <c r="H22" s="6"/>
      <c r="I22" s="63"/>
      <c r="J22" s="63"/>
      <c r="K22" s="63"/>
      <c r="L22" s="6"/>
      <c r="M22" s="63"/>
      <c r="N22" s="63"/>
      <c r="O22" s="63"/>
      <c r="P22" s="63"/>
      <c r="Q22" s="63"/>
      <c r="R22" s="63"/>
      <c r="S22" s="63"/>
      <c r="T22" s="6"/>
      <c r="U22" s="1"/>
      <c r="V22" s="3"/>
    </row>
    <row r="23" spans="1:24" s="4" customFormat="1" ht="14.1" customHeight="1">
      <c r="A23" s="10">
        <v>3</v>
      </c>
      <c r="B23" s="11"/>
      <c r="C23" s="12" t="s">
        <v>15</v>
      </c>
      <c r="D23" s="63">
        <v>44802619</v>
      </c>
      <c r="E23" s="63">
        <v>44802619</v>
      </c>
      <c r="F23" s="63">
        <v>8483952</v>
      </c>
      <c r="G23" s="63">
        <v>8483952</v>
      </c>
      <c r="H23" s="31">
        <f>G23/E23</f>
        <v>0.18936285845253822</v>
      </c>
      <c r="I23" s="63">
        <v>44802619</v>
      </c>
      <c r="J23" s="63">
        <f>+K23-G23</f>
        <v>11246738</v>
      </c>
      <c r="K23" s="63">
        <v>19730690</v>
      </c>
      <c r="L23" s="31">
        <f>+K23/I23</f>
        <v>0.44039144229492477</v>
      </c>
      <c r="M23" s="63">
        <v>48802619</v>
      </c>
      <c r="N23" s="63">
        <f>+O23-K23</f>
        <v>12871314.364000019</v>
      </c>
      <c r="O23" s="63">
        <v>32602004.364000019</v>
      </c>
      <c r="P23" s="15">
        <f>+O23/M23</f>
        <v>0.66803800763233667</v>
      </c>
      <c r="Q23" s="63"/>
      <c r="R23" s="63">
        <f>+S23-O23</f>
        <v>-32602004.364000019</v>
      </c>
      <c r="S23" s="63"/>
      <c r="T23" s="31" t="e">
        <f>+S23/Q23</f>
        <v>#DIV/0!</v>
      </c>
      <c r="U23" s="1"/>
      <c r="V23" s="3"/>
    </row>
    <row r="24" spans="1:24" s="4" customFormat="1" ht="14.1" customHeight="1">
      <c r="A24" s="10">
        <v>3</v>
      </c>
      <c r="B24" s="11" t="s">
        <v>0</v>
      </c>
      <c r="C24" s="12" t="s">
        <v>13</v>
      </c>
      <c r="D24" s="63">
        <v>1872692</v>
      </c>
      <c r="E24" s="63">
        <v>1872692</v>
      </c>
      <c r="F24" s="63">
        <v>29984</v>
      </c>
      <c r="G24" s="63">
        <v>29984</v>
      </c>
      <c r="H24" s="31">
        <f>G24/E24</f>
        <v>1.601117535611836E-2</v>
      </c>
      <c r="I24" s="63">
        <v>1872692</v>
      </c>
      <c r="J24" s="63">
        <f>+K24-G24</f>
        <v>20092</v>
      </c>
      <c r="K24" s="63">
        <v>50076</v>
      </c>
      <c r="L24" s="31">
        <f>+K24/I24</f>
        <v>2.6740115299259036E-2</v>
      </c>
      <c r="M24" s="63">
        <v>1872692</v>
      </c>
      <c r="N24" s="63">
        <f>+O24-K24</f>
        <v>448377</v>
      </c>
      <c r="O24" s="63">
        <v>498453</v>
      </c>
      <c r="P24" s="15">
        <f>+O24/M24</f>
        <v>0.26616923658562114</v>
      </c>
      <c r="Q24" s="63"/>
      <c r="R24" s="63">
        <f>+S24-O24</f>
        <v>-498453</v>
      </c>
      <c r="S24" s="201"/>
      <c r="T24" s="31" t="e">
        <f>+S24/Q24</f>
        <v>#DIV/0!</v>
      </c>
      <c r="U24" s="1"/>
      <c r="V24" s="3"/>
      <c r="W24" s="2"/>
    </row>
    <row r="25" spans="1:24" s="4" customFormat="1" ht="14.1" customHeight="1">
      <c r="A25" s="10">
        <v>3</v>
      </c>
      <c r="B25" s="11" t="s">
        <v>1</v>
      </c>
      <c r="C25" s="12" t="s">
        <v>191</v>
      </c>
      <c r="D25" s="63">
        <v>7844940</v>
      </c>
      <c r="E25" s="63">
        <v>7844940</v>
      </c>
      <c r="F25" s="63">
        <v>2037860</v>
      </c>
      <c r="G25" s="63">
        <v>2037860</v>
      </c>
      <c r="H25" s="31">
        <f>G25/E25</f>
        <v>0.25976744245335209</v>
      </c>
      <c r="I25" s="63">
        <v>7844940</v>
      </c>
      <c r="J25" s="63">
        <f>+K25-G25</f>
        <v>2563225</v>
      </c>
      <c r="K25" s="63">
        <v>4601085</v>
      </c>
      <c r="L25" s="31">
        <f>+K25/I25</f>
        <v>0.58650352966370678</v>
      </c>
      <c r="M25" s="63">
        <v>7844940</v>
      </c>
      <c r="N25" s="63">
        <f>+O25-K25</f>
        <v>2525221</v>
      </c>
      <c r="O25" s="63">
        <v>7126306</v>
      </c>
      <c r="P25" s="15">
        <f>+O25/M25</f>
        <v>0.90839522035860054</v>
      </c>
      <c r="Q25" s="63"/>
      <c r="R25" s="63">
        <f>+S25-O25</f>
        <v>-7126306</v>
      </c>
      <c r="S25" s="63"/>
      <c r="T25" s="31" t="e">
        <f>+S25/Q25</f>
        <v>#DIV/0!</v>
      </c>
      <c r="U25" s="1"/>
      <c r="V25" s="3"/>
      <c r="X25" s="2"/>
    </row>
    <row r="26" spans="1:24" s="4" customFormat="1" ht="14.1" customHeight="1">
      <c r="A26" s="10"/>
      <c r="B26" s="11"/>
      <c r="C26" s="12"/>
      <c r="D26" s="63"/>
      <c r="E26" s="63"/>
      <c r="F26" s="63"/>
      <c r="G26" s="63"/>
      <c r="H26" s="6"/>
      <c r="I26" s="63"/>
      <c r="J26" s="63"/>
      <c r="K26" s="63"/>
      <c r="L26" s="6"/>
      <c r="M26" s="63"/>
      <c r="N26" s="63"/>
      <c r="O26" s="63"/>
      <c r="P26" s="63"/>
      <c r="Q26" s="63"/>
      <c r="R26" s="63"/>
      <c r="S26" s="63"/>
      <c r="T26" s="6"/>
      <c r="U26" s="1"/>
      <c r="V26" s="3"/>
    </row>
    <row r="27" spans="1:24" s="4" customFormat="1" ht="14.1" customHeight="1">
      <c r="A27" s="10">
        <v>4</v>
      </c>
      <c r="B27" s="11"/>
      <c r="C27" s="12" t="s">
        <v>31</v>
      </c>
      <c r="D27" s="63">
        <v>234134822</v>
      </c>
      <c r="E27" s="63">
        <v>234134822</v>
      </c>
      <c r="F27" s="63">
        <v>65109116</v>
      </c>
      <c r="G27" s="63">
        <v>65109116</v>
      </c>
      <c r="H27" s="31">
        <f>G27/E27</f>
        <v>0.27808386400550023</v>
      </c>
      <c r="I27" s="63">
        <v>234134822</v>
      </c>
      <c r="J27" s="63">
        <f>+K27-G27</f>
        <v>58783742</v>
      </c>
      <c r="K27" s="201">
        <v>123892858</v>
      </c>
      <c r="L27" s="31">
        <f>+K27/I27</f>
        <v>0.52915178076330738</v>
      </c>
      <c r="M27" s="63">
        <v>234134822</v>
      </c>
      <c r="N27" s="63">
        <f>+O27-K27</f>
        <v>57759918</v>
      </c>
      <c r="O27" s="63">
        <v>181652776</v>
      </c>
      <c r="P27" s="15">
        <f>+O27/M27</f>
        <v>0.77584690072286644</v>
      </c>
      <c r="Q27" s="63"/>
      <c r="R27" s="63">
        <f>+S27-O27</f>
        <v>-181652776</v>
      </c>
      <c r="S27" s="201"/>
      <c r="T27" s="31" t="e">
        <f>+S27/Q27</f>
        <v>#DIV/0!</v>
      </c>
      <c r="U27" s="1"/>
      <c r="V27" s="3"/>
    </row>
    <row r="28" spans="1:24" s="4" customFormat="1" ht="14.1" customHeight="1">
      <c r="A28" s="10"/>
      <c r="B28" s="11"/>
      <c r="C28" s="12"/>
      <c r="D28" s="63"/>
      <c r="E28" s="63"/>
      <c r="F28" s="63"/>
      <c r="G28" s="63"/>
      <c r="H28" s="6"/>
      <c r="I28" s="63"/>
      <c r="J28" s="63"/>
      <c r="K28" s="63"/>
      <c r="L28" s="6"/>
      <c r="M28" s="63"/>
      <c r="N28" s="63"/>
      <c r="O28" s="63"/>
      <c r="P28" s="63"/>
      <c r="Q28" s="63"/>
      <c r="R28" s="63"/>
      <c r="S28" s="63"/>
      <c r="T28" s="6"/>
      <c r="U28" s="1"/>
      <c r="V28" s="3"/>
    </row>
    <row r="29" spans="1:24" s="4" customFormat="1" ht="14.1" customHeight="1">
      <c r="A29" s="10">
        <v>5</v>
      </c>
      <c r="B29" s="11"/>
      <c r="C29" s="12" t="s">
        <v>81</v>
      </c>
      <c r="D29" s="63">
        <v>975878</v>
      </c>
      <c r="E29" s="63">
        <v>975878</v>
      </c>
      <c r="F29" s="63">
        <v>0</v>
      </c>
      <c r="G29" s="63">
        <v>0</v>
      </c>
      <c r="H29" s="31">
        <f>G29/E29</f>
        <v>0</v>
      </c>
      <c r="I29" s="63">
        <v>975878</v>
      </c>
      <c r="J29" s="63">
        <f>+K29-G29</f>
        <v>65000</v>
      </c>
      <c r="K29" s="63">
        <v>65000</v>
      </c>
      <c r="L29" s="31">
        <f>+K29/I29</f>
        <v>6.6606686491549147E-2</v>
      </c>
      <c r="M29" s="63">
        <v>975878</v>
      </c>
      <c r="N29" s="63">
        <f>+O29-K29</f>
        <v>368040</v>
      </c>
      <c r="O29" s="63">
        <v>433040</v>
      </c>
      <c r="P29" s="15">
        <f>+O29/M29</f>
        <v>0.44374399258923758</v>
      </c>
      <c r="Q29" s="63"/>
      <c r="R29" s="63">
        <f>+S29-O29</f>
        <v>-433040</v>
      </c>
      <c r="S29" s="63"/>
      <c r="T29" s="31" t="e">
        <f>+S29/Q29</f>
        <v>#DIV/0!</v>
      </c>
      <c r="U29" s="1"/>
      <c r="V29" s="3"/>
    </row>
    <row r="30" spans="1:24" s="4" customFormat="1" ht="14.1" customHeight="1">
      <c r="A30" s="10"/>
      <c r="B30" s="11"/>
      <c r="C30" s="12"/>
      <c r="D30" s="63"/>
      <c r="E30" s="63"/>
      <c r="F30" s="63"/>
      <c r="G30" s="63"/>
      <c r="H30" s="6"/>
      <c r="I30" s="63"/>
      <c r="J30" s="63"/>
      <c r="K30" s="63"/>
      <c r="L30" s="6"/>
      <c r="M30" s="63"/>
      <c r="N30" s="63"/>
      <c r="O30" s="63"/>
      <c r="P30" s="63"/>
      <c r="Q30" s="63"/>
      <c r="R30" s="63"/>
      <c r="S30" s="63"/>
      <c r="T30" s="6"/>
      <c r="U30" s="1"/>
      <c r="V30" s="3"/>
    </row>
    <row r="31" spans="1:24" s="4" customFormat="1" ht="14.1" customHeight="1">
      <c r="A31" s="10">
        <v>6</v>
      </c>
      <c r="B31" s="11"/>
      <c r="C31" s="4" t="s">
        <v>95</v>
      </c>
      <c r="D31" s="63">
        <v>24430536</v>
      </c>
      <c r="E31" s="63">
        <v>24430536</v>
      </c>
      <c r="F31" s="63">
        <v>3819212</v>
      </c>
      <c r="G31" s="63">
        <v>3819212</v>
      </c>
      <c r="H31" s="31">
        <f>G31/E31</f>
        <v>0.1563294395178231</v>
      </c>
      <c r="I31" s="63">
        <v>24430536</v>
      </c>
      <c r="J31" s="63">
        <f>+K31-G31</f>
        <v>3595836</v>
      </c>
      <c r="K31" s="63">
        <v>7415048</v>
      </c>
      <c r="L31" s="31">
        <f>+K31/I31</f>
        <v>0.30351556756675335</v>
      </c>
      <c r="M31" s="63">
        <v>23581337</v>
      </c>
      <c r="N31" s="63">
        <f>+O31-K31</f>
        <v>4056863.6729999967</v>
      </c>
      <c r="O31" s="63">
        <v>11471911.672999997</v>
      </c>
      <c r="P31" s="15">
        <f>+O31/M31</f>
        <v>0.48648266521105216</v>
      </c>
      <c r="Q31" s="63"/>
      <c r="R31" s="63">
        <f>+S31-O31</f>
        <v>-11471911.672999997</v>
      </c>
      <c r="S31" s="63"/>
      <c r="T31" s="31" t="e">
        <f>+S31/Q31</f>
        <v>#DIV/0!</v>
      </c>
      <c r="U31" s="1"/>
      <c r="V31" s="3"/>
    </row>
    <row r="32" spans="1:24" s="4" customFormat="1" ht="14.1" customHeight="1">
      <c r="A32" s="10"/>
      <c r="B32" s="11"/>
      <c r="C32" s="12"/>
      <c r="D32" s="63"/>
      <c r="E32" s="63"/>
      <c r="F32" s="63"/>
      <c r="G32" s="63"/>
      <c r="H32" s="31"/>
      <c r="I32" s="63"/>
      <c r="J32" s="63"/>
      <c r="K32" s="63"/>
      <c r="L32" s="31"/>
      <c r="M32" s="63"/>
      <c r="N32" s="63"/>
      <c r="O32" s="63"/>
      <c r="P32" s="15"/>
      <c r="Q32" s="63"/>
      <c r="R32" s="63"/>
      <c r="S32" s="63"/>
      <c r="T32" s="31"/>
      <c r="U32" s="1"/>
      <c r="V32" s="3"/>
    </row>
    <row r="33" spans="1:22" s="4" customFormat="1" ht="14.1" customHeight="1" thickBot="1">
      <c r="A33" s="79"/>
      <c r="B33" s="80"/>
      <c r="C33" s="150"/>
      <c r="D33" s="53"/>
      <c r="E33" s="53"/>
      <c r="F33" s="53"/>
      <c r="G33" s="53"/>
      <c r="H33" s="151"/>
      <c r="I33" s="53"/>
      <c r="J33" s="53"/>
      <c r="K33" s="53"/>
      <c r="L33" s="151"/>
      <c r="M33" s="53"/>
      <c r="N33" s="53"/>
      <c r="O33" s="53"/>
      <c r="P33" s="152"/>
      <c r="Q33" s="53"/>
      <c r="R33" s="53"/>
      <c r="S33" s="53"/>
      <c r="T33" s="151"/>
      <c r="U33" s="1"/>
      <c r="V33" s="83"/>
    </row>
    <row r="34" spans="1:22" ht="12.75" customHeight="1">
      <c r="A34" s="71"/>
    </row>
    <row r="35" spans="1:22" ht="12.75" customHeight="1"/>
    <row r="36" spans="1:22" ht="12.75" customHeight="1"/>
    <row r="37" spans="1:22" ht="12.75" customHeight="1"/>
    <row r="38" spans="1:22" ht="12.75" customHeight="1"/>
    <row r="39" spans="1:22" ht="12.75" customHeight="1"/>
    <row r="40" spans="1:22" ht="12.75" customHeight="1"/>
    <row r="41" spans="1:22" ht="12.75" customHeight="1"/>
    <row r="42" spans="1:22" ht="12.75" customHeight="1"/>
    <row r="43" spans="1:22" ht="12.75" customHeight="1"/>
    <row r="44" spans="1:22" ht="12.75" customHeight="1"/>
    <row r="45" spans="1:22" ht="12.75" customHeight="1"/>
    <row r="46" spans="1:22" ht="12.75" customHeight="1"/>
    <row r="47" spans="1:22" ht="12.75" customHeight="1"/>
    <row r="48" spans="1:2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7" type="noConversion"/>
  <printOptions horizontalCentered="1"/>
  <pageMargins left="0.11811023622047245" right="0" top="0.74803149606299213" bottom="0.74803149606299213" header="0" footer="0"/>
  <pageSetup paperSize="14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64"/>
  <sheetViews>
    <sheetView tabSelected="1" workbookViewId="0">
      <selection activeCell="C33" sqref="C33"/>
    </sheetView>
  </sheetViews>
  <sheetFormatPr baseColWidth="10" defaultColWidth="11.42578125" defaultRowHeight="12"/>
  <cols>
    <col min="1" max="1" width="4.7109375" style="133" customWidth="1"/>
    <col min="2" max="2" width="4.7109375" style="134" customWidth="1"/>
    <col min="3" max="3" width="60.7109375" style="26" customWidth="1"/>
    <col min="4" max="4" width="13.7109375" style="5" customWidth="1"/>
    <col min="5" max="8" width="13.7109375" style="5" hidden="1" customWidth="1"/>
    <col min="9" max="12" width="13" style="5" hidden="1" customWidth="1"/>
    <col min="13" max="14" width="13" style="5" customWidth="1"/>
    <col min="15" max="16" width="15.7109375" style="5" customWidth="1"/>
    <col min="17" max="20" width="15.7109375" style="5" hidden="1" customWidth="1"/>
    <col min="21" max="21" width="0.7109375" style="5" customWidth="1"/>
    <col min="22" max="22" width="38.140625" style="26" customWidth="1"/>
    <col min="23" max="16384" width="11.42578125" style="26"/>
  </cols>
  <sheetData>
    <row r="1" spans="1:23" s="4" customFormat="1" ht="12.75" customHeight="1">
      <c r="A1" s="212" t="s">
        <v>199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3" s="4" customFormat="1" ht="12.75" customHeight="1">
      <c r="A2" s="214" t="s">
        <v>56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3" s="4" customFormat="1" ht="12.75" customHeight="1">
      <c r="A3" s="67"/>
      <c r="B3" s="68"/>
      <c r="C3" s="6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9"/>
    </row>
    <row r="4" spans="1:23" ht="12.75" customHeight="1">
      <c r="A4" s="85" t="s">
        <v>37</v>
      </c>
      <c r="B4" s="86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85" t="s">
        <v>39</v>
      </c>
      <c r="B5" s="86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/>
    <row r="7" spans="1:23" s="4" customFormat="1" ht="12.75" customHeight="1" thickBot="1">
      <c r="A7" s="71"/>
      <c r="B7" s="7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customFormat="1" ht="12.75">
      <c r="A8" s="216" t="s">
        <v>47</v>
      </c>
      <c r="B8" s="217"/>
      <c r="C8" s="220" t="s">
        <v>7</v>
      </c>
      <c r="D8" s="222" t="s">
        <v>5</v>
      </c>
      <c r="E8" s="46" t="s">
        <v>6</v>
      </c>
      <c r="F8" s="46" t="s">
        <v>48</v>
      </c>
      <c r="G8" s="46" t="s">
        <v>68</v>
      </c>
      <c r="H8" s="52" t="s">
        <v>69</v>
      </c>
      <c r="I8" s="50" t="s">
        <v>6</v>
      </c>
      <c r="J8" s="46" t="s">
        <v>48</v>
      </c>
      <c r="K8" s="46" t="s">
        <v>68</v>
      </c>
      <c r="L8" s="47" t="s">
        <v>69</v>
      </c>
      <c r="M8" s="46" t="s">
        <v>6</v>
      </c>
      <c r="N8" s="46" t="s">
        <v>48</v>
      </c>
      <c r="O8" s="46" t="s">
        <v>68</v>
      </c>
      <c r="P8" s="47" t="s">
        <v>69</v>
      </c>
      <c r="Q8" s="46" t="s">
        <v>6</v>
      </c>
      <c r="R8" s="46" t="s">
        <v>48</v>
      </c>
      <c r="S8" s="46" t="s">
        <v>68</v>
      </c>
      <c r="T8" s="16" t="s">
        <v>69</v>
      </c>
      <c r="U8" s="1"/>
      <c r="V8" s="224" t="s">
        <v>32</v>
      </c>
    </row>
    <row r="9" spans="1:23" customFormat="1" ht="13.5" thickBot="1">
      <c r="A9" s="218"/>
      <c r="B9" s="219"/>
      <c r="C9" s="221"/>
      <c r="D9" s="223"/>
      <c r="E9" s="48" t="s">
        <v>180</v>
      </c>
      <c r="F9" s="48" t="s">
        <v>70</v>
      </c>
      <c r="G9" s="48" t="s">
        <v>180</v>
      </c>
      <c r="H9" s="51" t="s">
        <v>71</v>
      </c>
      <c r="I9" s="49" t="s">
        <v>181</v>
      </c>
      <c r="J9" s="48" t="s">
        <v>72</v>
      </c>
      <c r="K9" s="49" t="s">
        <v>181</v>
      </c>
      <c r="L9" s="49" t="s">
        <v>71</v>
      </c>
      <c r="M9" s="48" t="s">
        <v>182</v>
      </c>
      <c r="N9" s="48" t="s">
        <v>73</v>
      </c>
      <c r="O9" s="48" t="s">
        <v>182</v>
      </c>
      <c r="P9" s="49" t="s">
        <v>71</v>
      </c>
      <c r="Q9" s="48" t="s">
        <v>183</v>
      </c>
      <c r="R9" s="48" t="s">
        <v>74</v>
      </c>
      <c r="S9" s="48" t="s">
        <v>183</v>
      </c>
      <c r="T9" s="17" t="s">
        <v>71</v>
      </c>
      <c r="U9" s="1"/>
      <c r="V9" s="225"/>
    </row>
    <row r="10" spans="1:23" s="4" customFormat="1" ht="14.1" customHeight="1">
      <c r="A10" s="135"/>
      <c r="B10" s="88"/>
      <c r="C10" s="27"/>
      <c r="D10" s="45"/>
      <c r="E10" s="45"/>
      <c r="F10" s="45"/>
      <c r="G10" s="45"/>
      <c r="H10" s="9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9"/>
      <c r="U10" s="76"/>
      <c r="V10" s="137"/>
    </row>
    <row r="11" spans="1:23" s="4" customFormat="1" ht="14.1" customHeight="1">
      <c r="A11" s="10">
        <v>1</v>
      </c>
      <c r="B11" s="11"/>
      <c r="C11" s="12" t="s">
        <v>14</v>
      </c>
      <c r="D11" s="63">
        <v>13124653</v>
      </c>
      <c r="E11" s="63">
        <v>13124653</v>
      </c>
      <c r="F11" s="63">
        <v>3382046</v>
      </c>
      <c r="G11" s="63">
        <v>3382046</v>
      </c>
      <c r="H11" s="31">
        <f>G11/E11</f>
        <v>0.25768650797853476</v>
      </c>
      <c r="I11" s="63">
        <v>13124653</v>
      </c>
      <c r="J11" s="63">
        <f>+K11-G11</f>
        <v>3615819</v>
      </c>
      <c r="K11" s="63">
        <v>6997865</v>
      </c>
      <c r="L11" s="15">
        <f>+K11/I11</f>
        <v>0.53318476305621187</v>
      </c>
      <c r="M11" s="63">
        <v>13124653</v>
      </c>
      <c r="N11" s="63">
        <f>+O11-K11</f>
        <v>3737544.9139999617</v>
      </c>
      <c r="O11" s="63">
        <v>10735409.913999962</v>
      </c>
      <c r="P11" s="15">
        <f>+O11/M11</f>
        <v>0.81795761868903971</v>
      </c>
      <c r="Q11" s="63"/>
      <c r="R11" s="63">
        <f>+S11-O11</f>
        <v>-10735409.913999962</v>
      </c>
      <c r="S11" s="63"/>
      <c r="T11" s="31" t="e">
        <f>+S11/Q11</f>
        <v>#DIV/0!</v>
      </c>
      <c r="U11" s="1"/>
      <c r="V11" s="3"/>
    </row>
    <row r="12" spans="1:23" s="4" customFormat="1" ht="14.1" customHeight="1">
      <c r="A12" s="10">
        <v>1</v>
      </c>
      <c r="B12" s="11" t="s">
        <v>0</v>
      </c>
      <c r="C12" s="12" t="s">
        <v>8</v>
      </c>
      <c r="D12" s="63">
        <v>1123</v>
      </c>
      <c r="E12" s="63">
        <v>1123</v>
      </c>
      <c r="F12" s="63"/>
      <c r="G12" s="63"/>
      <c r="H12" s="6"/>
      <c r="I12" s="63">
        <v>1123</v>
      </c>
      <c r="J12" s="63"/>
      <c r="K12" s="63"/>
      <c r="L12" s="63"/>
      <c r="M12" s="63">
        <v>1123</v>
      </c>
      <c r="N12" s="63"/>
      <c r="O12" s="63"/>
      <c r="P12" s="63"/>
      <c r="Q12" s="63"/>
      <c r="R12" s="63"/>
      <c r="S12" s="63"/>
      <c r="T12" s="6"/>
      <c r="U12" s="1"/>
      <c r="V12" s="3"/>
    </row>
    <row r="13" spans="1:23" s="4" customFormat="1" ht="14.1" customHeight="1">
      <c r="A13" s="10">
        <v>1</v>
      </c>
      <c r="B13" s="11" t="s">
        <v>1</v>
      </c>
      <c r="C13" s="12" t="s">
        <v>9</v>
      </c>
      <c r="D13" s="63">
        <v>5296</v>
      </c>
      <c r="E13" s="63">
        <v>5296</v>
      </c>
      <c r="F13" s="63">
        <v>432</v>
      </c>
      <c r="G13" s="63">
        <v>432</v>
      </c>
      <c r="H13" s="31">
        <f>G13/E13</f>
        <v>8.1570996978851965E-2</v>
      </c>
      <c r="I13" s="63">
        <v>5296</v>
      </c>
      <c r="J13" s="63">
        <f>+K13-G13</f>
        <v>88</v>
      </c>
      <c r="K13" s="63">
        <v>520</v>
      </c>
      <c r="L13" s="15">
        <f>+K13/I13</f>
        <v>9.8187311178247735E-2</v>
      </c>
      <c r="M13" s="63">
        <v>5296</v>
      </c>
      <c r="N13" s="63">
        <f>+O13-K13</f>
        <v>97</v>
      </c>
      <c r="O13" s="63">
        <v>617</v>
      </c>
      <c r="P13" s="15">
        <f>+O13/M13</f>
        <v>0.11650302114803625</v>
      </c>
      <c r="Q13" s="63"/>
      <c r="R13" s="63">
        <f>+S13-O13</f>
        <v>-617</v>
      </c>
      <c r="S13" s="63"/>
      <c r="T13" s="31" t="e">
        <f>+S13/Q13</f>
        <v>#DIV/0!</v>
      </c>
      <c r="U13" s="1"/>
      <c r="V13" s="3"/>
    </row>
    <row r="14" spans="1:23" s="4" customFormat="1" ht="14.1" customHeight="1">
      <c r="A14" s="10">
        <v>1</v>
      </c>
      <c r="B14" s="11" t="s">
        <v>2</v>
      </c>
      <c r="C14" s="12" t="s">
        <v>10</v>
      </c>
      <c r="D14" s="63">
        <v>86525</v>
      </c>
      <c r="E14" s="63">
        <v>86525</v>
      </c>
      <c r="F14" s="63">
        <v>9225</v>
      </c>
      <c r="G14" s="63">
        <v>9225</v>
      </c>
      <c r="H14" s="31">
        <f>G14/E14</f>
        <v>0.10661658480208032</v>
      </c>
      <c r="I14" s="63">
        <v>86525</v>
      </c>
      <c r="J14" s="63">
        <f>+K14-G14</f>
        <v>23858</v>
      </c>
      <c r="K14" s="63">
        <v>33083</v>
      </c>
      <c r="L14" s="15">
        <f>+K14/I14</f>
        <v>0.38235192140999713</v>
      </c>
      <c r="M14" s="63">
        <f>86525+50000</f>
        <v>136525</v>
      </c>
      <c r="N14" s="63">
        <f>+O14-K14</f>
        <v>24754</v>
      </c>
      <c r="O14" s="63">
        <v>57837</v>
      </c>
      <c r="P14" s="15">
        <f>+O14/M14</f>
        <v>0.42363669657571873</v>
      </c>
      <c r="Q14" s="63"/>
      <c r="R14" s="63">
        <f>+S14-O14</f>
        <v>-57837</v>
      </c>
      <c r="S14" s="63"/>
      <c r="T14" s="31" t="e">
        <f>+S14/Q14</f>
        <v>#DIV/0!</v>
      </c>
      <c r="U14" s="1"/>
      <c r="V14" s="3"/>
    </row>
    <row r="15" spans="1:23" s="4" customFormat="1" ht="24">
      <c r="A15" s="10">
        <v>1</v>
      </c>
      <c r="B15" s="11" t="s">
        <v>3</v>
      </c>
      <c r="C15" s="153" t="s">
        <v>52</v>
      </c>
      <c r="D15" s="63">
        <v>229</v>
      </c>
      <c r="E15" s="63">
        <v>229</v>
      </c>
      <c r="F15" s="63"/>
      <c r="G15" s="63"/>
      <c r="H15" s="6"/>
      <c r="I15" s="63">
        <v>229</v>
      </c>
      <c r="J15" s="63"/>
      <c r="K15" s="63"/>
      <c r="L15" s="63"/>
      <c r="M15" s="63">
        <v>229</v>
      </c>
      <c r="N15" s="63"/>
      <c r="O15" s="63"/>
      <c r="P15" s="63"/>
      <c r="Q15" s="63"/>
      <c r="R15" s="63"/>
      <c r="S15" s="63"/>
      <c r="T15" s="6"/>
      <c r="U15" s="1"/>
      <c r="V15" s="3"/>
    </row>
    <row r="16" spans="1:23" s="4" customFormat="1" ht="14.1" customHeight="1">
      <c r="A16" s="10">
        <v>1</v>
      </c>
      <c r="B16" s="11" t="s">
        <v>4</v>
      </c>
      <c r="C16" s="12" t="s">
        <v>53</v>
      </c>
      <c r="D16" s="63">
        <v>918055</v>
      </c>
      <c r="E16" s="63">
        <v>918055</v>
      </c>
      <c r="F16" s="63">
        <v>22956</v>
      </c>
      <c r="G16" s="63">
        <v>22956</v>
      </c>
      <c r="H16" s="31">
        <f>G16/E16</f>
        <v>2.5005037824531211E-2</v>
      </c>
      <c r="I16" s="63">
        <v>918055</v>
      </c>
      <c r="J16" s="63">
        <f>+K16-G16</f>
        <v>325599</v>
      </c>
      <c r="K16" s="201">
        <v>348555</v>
      </c>
      <c r="L16" s="15">
        <f>+K16/I16</f>
        <v>0.37966679556235738</v>
      </c>
      <c r="M16" s="63">
        <v>918055</v>
      </c>
      <c r="N16" s="63">
        <f>+O16-K16</f>
        <v>328755</v>
      </c>
      <c r="O16" s="63">
        <v>677310</v>
      </c>
      <c r="P16" s="15">
        <f>+O16/M16</f>
        <v>0.73776625583434541</v>
      </c>
      <c r="Q16" s="63"/>
      <c r="R16" s="63">
        <f>+S16-O16</f>
        <v>-677310</v>
      </c>
      <c r="S16" s="201"/>
      <c r="T16" s="31" t="e">
        <f>+S16/Q16</f>
        <v>#DIV/0!</v>
      </c>
      <c r="U16" s="1"/>
      <c r="V16" s="3"/>
      <c r="W16" s="2"/>
    </row>
    <row r="17" spans="1:23" s="4" customFormat="1" ht="14.1" customHeight="1">
      <c r="A17" s="10"/>
      <c r="B17" s="11"/>
      <c r="C17" s="12"/>
      <c r="D17" s="63"/>
      <c r="E17" s="63"/>
      <c r="F17" s="63"/>
      <c r="G17" s="63"/>
      <c r="H17" s="6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"/>
      <c r="U17" s="1"/>
      <c r="V17" s="3"/>
    </row>
    <row r="18" spans="1:23" s="4" customFormat="1" ht="14.1" customHeight="1">
      <c r="A18" s="10">
        <v>2</v>
      </c>
      <c r="B18" s="11"/>
      <c r="C18" s="12" t="s">
        <v>15</v>
      </c>
      <c r="D18" s="63">
        <v>1685137</v>
      </c>
      <c r="E18" s="63">
        <v>1685137</v>
      </c>
      <c r="F18" s="63">
        <v>131952</v>
      </c>
      <c r="G18" s="63">
        <v>131952</v>
      </c>
      <c r="H18" s="31">
        <f>G18/E18</f>
        <v>7.8303425774877644E-2</v>
      </c>
      <c r="I18" s="63">
        <v>1685137</v>
      </c>
      <c r="J18" s="63">
        <f>+K18-G18</f>
        <v>318061</v>
      </c>
      <c r="K18" s="63">
        <v>450013</v>
      </c>
      <c r="L18" s="15">
        <f>+K18/I18</f>
        <v>0.26704831713979338</v>
      </c>
      <c r="M18" s="63">
        <f>1685137+125000</f>
        <v>1810137</v>
      </c>
      <c r="N18" s="63">
        <f>+O18-K18</f>
        <v>454521.36600000015</v>
      </c>
      <c r="O18" s="63">
        <v>904534.36600000015</v>
      </c>
      <c r="P18" s="15">
        <f>+O18/M18</f>
        <v>0.49970492067727479</v>
      </c>
      <c r="Q18" s="63"/>
      <c r="R18" s="63">
        <f>+S18-O18</f>
        <v>-904534.36600000015</v>
      </c>
      <c r="S18" s="63"/>
      <c r="T18" s="31" t="e">
        <f>+S18/Q18</f>
        <v>#DIV/0!</v>
      </c>
      <c r="U18" s="1"/>
      <c r="V18" s="3"/>
    </row>
    <row r="19" spans="1:23" s="4" customFormat="1" ht="14.1" customHeight="1">
      <c r="A19" s="10">
        <v>2</v>
      </c>
      <c r="B19" s="11"/>
      <c r="C19" s="12" t="s">
        <v>13</v>
      </c>
      <c r="D19" s="63">
        <v>86589</v>
      </c>
      <c r="E19" s="63">
        <v>86589</v>
      </c>
      <c r="F19" s="63">
        <v>0</v>
      </c>
      <c r="G19" s="63">
        <v>0</v>
      </c>
      <c r="H19" s="31">
        <f>G19/E19</f>
        <v>0</v>
      </c>
      <c r="I19" s="63">
        <v>86589</v>
      </c>
      <c r="J19" s="63">
        <f>+K19-G19</f>
        <v>0</v>
      </c>
      <c r="K19" s="63">
        <v>0</v>
      </c>
      <c r="L19" s="15">
        <f>+K19/I19</f>
        <v>0</v>
      </c>
      <c r="M19" s="63">
        <v>86589</v>
      </c>
      <c r="N19" s="63">
        <f>+O19-K19</f>
        <v>0</v>
      </c>
      <c r="O19" s="63"/>
      <c r="P19" s="15">
        <f>+O19/M19</f>
        <v>0</v>
      </c>
      <c r="Q19" s="63"/>
      <c r="R19" s="63">
        <f>+S19-O19</f>
        <v>0</v>
      </c>
      <c r="S19" s="63"/>
      <c r="T19" s="31" t="e">
        <f>+S19/Q19</f>
        <v>#DIV/0!</v>
      </c>
      <c r="U19" s="1"/>
      <c r="V19" s="3"/>
      <c r="W19" s="2"/>
    </row>
    <row r="20" spans="1:23" s="4" customFormat="1" ht="14.1" customHeight="1">
      <c r="A20" s="10"/>
      <c r="B20" s="11"/>
      <c r="C20" s="12"/>
      <c r="D20" s="63"/>
      <c r="E20" s="63"/>
      <c r="F20" s="63"/>
      <c r="G20" s="63"/>
      <c r="H20" s="6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"/>
      <c r="U20" s="1"/>
      <c r="V20" s="3"/>
    </row>
    <row r="21" spans="1:23" s="4" customFormat="1" ht="14.1" customHeight="1">
      <c r="A21" s="10">
        <v>3</v>
      </c>
      <c r="B21" s="11"/>
      <c r="C21" s="12" t="s">
        <v>42</v>
      </c>
      <c r="D21" s="63">
        <v>4222651</v>
      </c>
      <c r="E21" s="63">
        <v>4222651</v>
      </c>
      <c r="F21" s="63">
        <v>299879</v>
      </c>
      <c r="G21" s="63">
        <v>299879</v>
      </c>
      <c r="H21" s="31">
        <f>G21/E21</f>
        <v>7.1016761745169091E-2</v>
      </c>
      <c r="I21" s="63">
        <v>4222651</v>
      </c>
      <c r="J21" s="63">
        <f>+K21-G21</f>
        <v>2150128</v>
      </c>
      <c r="K21" s="63">
        <v>2450007</v>
      </c>
      <c r="L21" s="15">
        <f>+K21/I21</f>
        <v>0.58020589435404446</v>
      </c>
      <c r="M21" s="63">
        <v>4222651</v>
      </c>
      <c r="N21" s="63">
        <f>+O21-K21</f>
        <v>692270.88800000167</v>
      </c>
      <c r="O21" s="63">
        <v>3142277.8880000017</v>
      </c>
      <c r="P21" s="15">
        <f>+O21/M21</f>
        <v>0.74414814011387675</v>
      </c>
      <c r="Q21" s="63"/>
      <c r="R21" s="63">
        <f>+S21-O21</f>
        <v>-3142277.8880000017</v>
      </c>
      <c r="S21" s="63"/>
      <c r="T21" s="31" t="e">
        <f>+S21/Q21</f>
        <v>#DIV/0!</v>
      </c>
      <c r="U21" s="1"/>
      <c r="V21" s="3"/>
    </row>
    <row r="22" spans="1:23" s="4" customFormat="1" ht="14.1" customHeight="1">
      <c r="A22" s="138"/>
      <c r="B22" s="139"/>
      <c r="C22" s="78" t="s">
        <v>76</v>
      </c>
      <c r="D22" s="19">
        <v>474</v>
      </c>
      <c r="E22" s="19">
        <v>474</v>
      </c>
      <c r="F22" s="19"/>
      <c r="G22" s="19"/>
      <c r="H22" s="126"/>
      <c r="I22" s="19">
        <v>474</v>
      </c>
      <c r="J22" s="19"/>
      <c r="K22" s="19"/>
      <c r="L22" s="127"/>
      <c r="M22" s="19">
        <v>474</v>
      </c>
      <c r="N22" s="19"/>
      <c r="O22" s="19"/>
      <c r="P22" s="127"/>
      <c r="Q22" s="19"/>
      <c r="R22" s="19"/>
      <c r="S22" s="19"/>
      <c r="T22" s="126"/>
      <c r="U22" s="1"/>
      <c r="V22" s="154"/>
    </row>
    <row r="23" spans="1:23" s="4" customFormat="1" ht="14.1" customHeight="1">
      <c r="A23" s="138"/>
      <c r="B23" s="139"/>
      <c r="C23" s="78" t="s">
        <v>77</v>
      </c>
      <c r="D23" s="19">
        <v>1632960</v>
      </c>
      <c r="E23" s="19">
        <v>1632960</v>
      </c>
      <c r="F23" s="19">
        <v>141747</v>
      </c>
      <c r="G23" s="19">
        <v>141747</v>
      </c>
      <c r="H23" s="31">
        <f>G23/E23</f>
        <v>8.680371840094063E-2</v>
      </c>
      <c r="I23" s="19">
        <v>1632960</v>
      </c>
      <c r="J23" s="63">
        <f>+K23-G23</f>
        <v>272312</v>
      </c>
      <c r="K23" s="203">
        <v>414059</v>
      </c>
      <c r="L23" s="15">
        <f>+K23/I23</f>
        <v>0.25356346756809722</v>
      </c>
      <c r="M23" s="19">
        <v>1632960</v>
      </c>
      <c r="N23" s="63">
        <f>+O23-K23</f>
        <v>342555</v>
      </c>
      <c r="O23" s="19">
        <v>756614</v>
      </c>
      <c r="P23" s="15">
        <f>+O23/M23</f>
        <v>0.46333896727415247</v>
      </c>
      <c r="Q23" s="19"/>
      <c r="R23" s="63">
        <f>+S23-O23</f>
        <v>-756614</v>
      </c>
      <c r="S23" s="203"/>
      <c r="T23" s="31" t="e">
        <f>+S23/Q23</f>
        <v>#DIV/0!</v>
      </c>
      <c r="U23" s="1"/>
      <c r="V23" s="154"/>
      <c r="W23" s="2"/>
    </row>
    <row r="24" spans="1:23" s="4" customFormat="1" ht="14.1" customHeight="1" thickBot="1">
      <c r="A24" s="141"/>
      <c r="B24" s="80"/>
      <c r="C24" s="8"/>
      <c r="D24" s="53"/>
      <c r="E24" s="53"/>
      <c r="F24" s="53"/>
      <c r="G24" s="53"/>
      <c r="H24" s="82"/>
      <c r="I24" s="147"/>
      <c r="J24" s="53"/>
      <c r="K24" s="53"/>
      <c r="L24" s="53"/>
      <c r="M24" s="147"/>
      <c r="N24" s="53"/>
      <c r="O24" s="53"/>
      <c r="P24" s="53"/>
      <c r="Q24" s="147"/>
      <c r="R24" s="53"/>
      <c r="S24" s="53"/>
      <c r="T24" s="82"/>
      <c r="U24" s="142"/>
      <c r="V24" s="143"/>
    </row>
    <row r="25" spans="1:23" ht="12.75" customHeight="1">
      <c r="A25" s="71"/>
    </row>
    <row r="26" spans="1:23" ht="12.75" customHeight="1"/>
    <row r="27" spans="1:23" ht="12.75" customHeight="1"/>
    <row r="28" spans="1:23" ht="12.75" customHeight="1"/>
    <row r="29" spans="1:23" ht="12.75" customHeight="1"/>
    <row r="30" spans="1:23" ht="12.75" customHeight="1"/>
    <row r="31" spans="1:23" ht="12.75" customHeight="1"/>
    <row r="32" spans="1:2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7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62"/>
  <sheetViews>
    <sheetView workbookViewId="0">
      <selection activeCell="D36" sqref="D36"/>
    </sheetView>
  </sheetViews>
  <sheetFormatPr baseColWidth="10" defaultColWidth="11.42578125" defaultRowHeight="12"/>
  <cols>
    <col min="1" max="1" width="5.7109375" style="133" customWidth="1"/>
    <col min="2" max="2" width="5.7109375" style="134" customWidth="1"/>
    <col min="3" max="3" width="43" style="26" customWidth="1"/>
    <col min="4" max="4" width="13.7109375" style="5" customWidth="1"/>
    <col min="5" max="8" width="13.7109375" style="26" hidden="1" customWidth="1"/>
    <col min="9" max="12" width="15.7109375" style="26" hidden="1" customWidth="1"/>
    <col min="13" max="16" width="15.7109375" style="26" customWidth="1"/>
    <col min="17" max="20" width="15.7109375" style="26" hidden="1" customWidth="1"/>
    <col min="21" max="21" width="1.28515625" style="26" customWidth="1"/>
    <col min="22" max="22" width="45.7109375" style="26" customWidth="1"/>
    <col min="23" max="23" width="11.85546875" style="26" bestFit="1" customWidth="1"/>
    <col min="24" max="16384" width="11.42578125" style="26"/>
  </cols>
  <sheetData>
    <row r="1" spans="1:23" s="4" customFormat="1" ht="12.75" customHeight="1">
      <c r="A1" s="212" t="s">
        <v>199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3" s="4" customFormat="1" ht="12.75" customHeight="1">
      <c r="A2" s="214" t="s">
        <v>56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3" s="4" customFormat="1" ht="12.75" customHeight="1">
      <c r="A3" s="67"/>
      <c r="B3" s="68"/>
      <c r="C3" s="6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9"/>
    </row>
    <row r="4" spans="1:23" ht="12.75" customHeight="1">
      <c r="A4" s="85" t="s">
        <v>40</v>
      </c>
      <c r="B4" s="86"/>
      <c r="C4" s="25"/>
      <c r="D4" s="20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3" ht="12.75" customHeight="1">
      <c r="A5" s="85" t="s">
        <v>41</v>
      </c>
      <c r="B5" s="86"/>
      <c r="C5" s="25"/>
      <c r="D5" s="20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3" ht="12.75" customHeight="1"/>
    <row r="7" spans="1:23" s="4" customFormat="1" ht="12.75" customHeight="1" thickBot="1">
      <c r="A7" s="71"/>
      <c r="B7" s="7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customFormat="1" ht="12.75">
      <c r="A8" s="216" t="s">
        <v>47</v>
      </c>
      <c r="B8" s="217"/>
      <c r="C8" s="220" t="s">
        <v>7</v>
      </c>
      <c r="D8" s="222" t="s">
        <v>5</v>
      </c>
      <c r="E8" s="46" t="s">
        <v>6</v>
      </c>
      <c r="F8" s="46" t="s">
        <v>48</v>
      </c>
      <c r="G8" s="46" t="s">
        <v>68</v>
      </c>
      <c r="H8" s="52" t="s">
        <v>69</v>
      </c>
      <c r="I8" s="50" t="s">
        <v>6</v>
      </c>
      <c r="J8" s="46" t="s">
        <v>48</v>
      </c>
      <c r="K8" s="46" t="s">
        <v>68</v>
      </c>
      <c r="L8" s="47" t="s">
        <v>69</v>
      </c>
      <c r="M8" s="46" t="s">
        <v>6</v>
      </c>
      <c r="N8" s="46" t="s">
        <v>48</v>
      </c>
      <c r="O8" s="46" t="s">
        <v>68</v>
      </c>
      <c r="P8" s="47" t="s">
        <v>69</v>
      </c>
      <c r="Q8" s="46" t="s">
        <v>6</v>
      </c>
      <c r="R8" s="46" t="s">
        <v>48</v>
      </c>
      <c r="S8" s="46" t="s">
        <v>68</v>
      </c>
      <c r="T8" s="16" t="s">
        <v>69</v>
      </c>
      <c r="U8" s="1"/>
      <c r="V8" s="224" t="s">
        <v>32</v>
      </c>
    </row>
    <row r="9" spans="1:23" customFormat="1" ht="13.5" thickBot="1">
      <c r="A9" s="218"/>
      <c r="B9" s="219"/>
      <c r="C9" s="221"/>
      <c r="D9" s="223"/>
      <c r="E9" s="48" t="s">
        <v>180</v>
      </c>
      <c r="F9" s="48" t="s">
        <v>70</v>
      </c>
      <c r="G9" s="48" t="s">
        <v>180</v>
      </c>
      <c r="H9" s="51" t="s">
        <v>71</v>
      </c>
      <c r="I9" s="49" t="s">
        <v>181</v>
      </c>
      <c r="J9" s="48" t="s">
        <v>72</v>
      </c>
      <c r="K9" s="49" t="s">
        <v>181</v>
      </c>
      <c r="L9" s="49" t="s">
        <v>71</v>
      </c>
      <c r="M9" s="48" t="s">
        <v>182</v>
      </c>
      <c r="N9" s="48" t="s">
        <v>73</v>
      </c>
      <c r="O9" s="48" t="s">
        <v>182</v>
      </c>
      <c r="P9" s="49" t="s">
        <v>71</v>
      </c>
      <c r="Q9" s="48" t="s">
        <v>183</v>
      </c>
      <c r="R9" s="48" t="s">
        <v>74</v>
      </c>
      <c r="S9" s="48" t="s">
        <v>183</v>
      </c>
      <c r="T9" s="17" t="s">
        <v>71</v>
      </c>
      <c r="U9" s="1"/>
      <c r="V9" s="225"/>
    </row>
    <row r="10" spans="1:23" s="4" customFormat="1" ht="14.1" customHeight="1">
      <c r="A10" s="135"/>
      <c r="B10" s="88"/>
      <c r="C10" s="27"/>
      <c r="D10" s="45"/>
      <c r="E10" s="45"/>
      <c r="F10" s="27"/>
      <c r="G10" s="27"/>
      <c r="H10" s="144"/>
      <c r="I10" s="45"/>
      <c r="J10" s="27"/>
      <c r="K10" s="27"/>
      <c r="L10" s="27"/>
      <c r="M10" s="45"/>
      <c r="N10" s="27"/>
      <c r="O10" s="27"/>
      <c r="P10" s="27"/>
      <c r="Q10" s="45"/>
      <c r="R10" s="27"/>
      <c r="S10" s="27"/>
      <c r="T10" s="144"/>
      <c r="U10" s="145"/>
      <c r="V10" s="137"/>
    </row>
    <row r="11" spans="1:23" s="4" customFormat="1" ht="14.1" customHeight="1">
      <c r="A11" s="10">
        <v>1</v>
      </c>
      <c r="B11" s="11"/>
      <c r="C11" s="12" t="s">
        <v>14</v>
      </c>
      <c r="D11" s="63">
        <v>370988</v>
      </c>
      <c r="E11" s="63">
        <v>370988</v>
      </c>
      <c r="F11" s="63">
        <v>83010</v>
      </c>
      <c r="G11" s="63">
        <v>83010</v>
      </c>
      <c r="H11" s="31">
        <f>G11/E11</f>
        <v>0.22375386804964043</v>
      </c>
      <c r="I11" s="63">
        <v>370988</v>
      </c>
      <c r="J11" s="63">
        <f>+K11-G11</f>
        <v>85871</v>
      </c>
      <c r="K11" s="63">
        <v>168881</v>
      </c>
      <c r="L11" s="15">
        <f>+K11/I11</f>
        <v>0.45521957583533701</v>
      </c>
      <c r="M11" s="63">
        <v>370988</v>
      </c>
      <c r="N11" s="63">
        <f>+O11-K11</f>
        <v>86781.598000000085</v>
      </c>
      <c r="O11" s="63">
        <v>255662.59800000009</v>
      </c>
      <c r="P11" s="15">
        <f>+O11/M11</f>
        <v>0.68913980506108041</v>
      </c>
      <c r="Q11" s="63"/>
      <c r="R11" s="63">
        <f>+S11-O11</f>
        <v>-255662.59800000009</v>
      </c>
      <c r="S11" s="63"/>
      <c r="T11" s="31" t="e">
        <f>+S11/Q11</f>
        <v>#DIV/0!</v>
      </c>
      <c r="U11" s="1"/>
      <c r="V11" s="3"/>
    </row>
    <row r="12" spans="1:23" s="4" customFormat="1" ht="14.1" customHeight="1">
      <c r="A12" s="10">
        <v>1</v>
      </c>
      <c r="B12" s="11" t="s">
        <v>0</v>
      </c>
      <c r="C12" s="12" t="s">
        <v>8</v>
      </c>
      <c r="D12" s="63">
        <v>10</v>
      </c>
      <c r="E12" s="63">
        <v>10</v>
      </c>
      <c r="F12" s="63"/>
      <c r="G12" s="63"/>
      <c r="H12" s="6"/>
      <c r="I12" s="63">
        <v>10</v>
      </c>
      <c r="J12" s="63"/>
      <c r="K12" s="63"/>
      <c r="L12" s="63"/>
      <c r="M12" s="63">
        <v>10</v>
      </c>
      <c r="N12" s="63"/>
      <c r="O12" s="63"/>
      <c r="P12" s="63"/>
      <c r="Q12" s="63"/>
      <c r="R12" s="63"/>
      <c r="S12" s="63"/>
      <c r="T12" s="6"/>
      <c r="U12" s="1"/>
      <c r="V12" s="3"/>
    </row>
    <row r="13" spans="1:23" s="4" customFormat="1" ht="14.1" customHeight="1">
      <c r="A13" s="10">
        <v>1</v>
      </c>
      <c r="B13" s="11" t="s">
        <v>1</v>
      </c>
      <c r="C13" s="12" t="s">
        <v>10</v>
      </c>
      <c r="D13" s="63">
        <v>1216</v>
      </c>
      <c r="E13" s="63">
        <v>1216</v>
      </c>
      <c r="F13" s="63">
        <v>456</v>
      </c>
      <c r="G13" s="63">
        <v>456</v>
      </c>
      <c r="H13" s="31">
        <f>G13/E13</f>
        <v>0.375</v>
      </c>
      <c r="I13" s="63">
        <v>1216</v>
      </c>
      <c r="J13" s="63">
        <f>+K13-G13</f>
        <v>568</v>
      </c>
      <c r="K13" s="63">
        <f>147+877</f>
        <v>1024</v>
      </c>
      <c r="L13" s="15">
        <f>+K13/I13</f>
        <v>0.84210526315789469</v>
      </c>
      <c r="M13" s="63">
        <v>1216</v>
      </c>
      <c r="N13" s="63">
        <f>+O13-K13</f>
        <v>28</v>
      </c>
      <c r="O13" s="63">
        <v>1052</v>
      </c>
      <c r="P13" s="15">
        <f>+O13/M13</f>
        <v>0.86513157894736847</v>
      </c>
      <c r="Q13" s="63"/>
      <c r="R13" s="63">
        <f>+S13-O13</f>
        <v>-1052</v>
      </c>
      <c r="S13" s="63"/>
      <c r="T13" s="31" t="e">
        <f>+S13/Q13</f>
        <v>#DIV/0!</v>
      </c>
      <c r="U13" s="1"/>
      <c r="V13" s="3"/>
      <c r="W13" s="146"/>
    </row>
    <row r="14" spans="1:23" s="4" customFormat="1" ht="14.1" customHeight="1">
      <c r="A14" s="10">
        <v>1</v>
      </c>
      <c r="B14" s="11" t="s">
        <v>1</v>
      </c>
      <c r="C14" s="12" t="s">
        <v>49</v>
      </c>
      <c r="D14" s="63">
        <v>2648</v>
      </c>
      <c r="E14" s="63">
        <v>2648</v>
      </c>
      <c r="F14" s="63">
        <v>0</v>
      </c>
      <c r="G14" s="63">
        <v>0</v>
      </c>
      <c r="H14" s="31">
        <f>G14/E14</f>
        <v>0</v>
      </c>
      <c r="I14" s="63">
        <v>2648</v>
      </c>
      <c r="J14" s="63">
        <f>+K14-G14</f>
        <v>0</v>
      </c>
      <c r="K14" s="63">
        <v>0</v>
      </c>
      <c r="L14" s="15">
        <f>+K14/I14</f>
        <v>0</v>
      </c>
      <c r="M14" s="63">
        <v>2648</v>
      </c>
      <c r="N14" s="63">
        <f>+O14-K14</f>
        <v>0</v>
      </c>
      <c r="O14" s="63"/>
      <c r="P14" s="15">
        <f>+O14/M14</f>
        <v>0</v>
      </c>
      <c r="Q14" s="63"/>
      <c r="R14" s="63">
        <f>+S14-O14</f>
        <v>0</v>
      </c>
      <c r="S14" s="63"/>
      <c r="T14" s="31" t="e">
        <f>+S14/Q14</f>
        <v>#DIV/0!</v>
      </c>
      <c r="U14" s="1"/>
      <c r="V14" s="3"/>
      <c r="W14" s="146"/>
    </row>
    <row r="15" spans="1:23" s="4" customFormat="1" ht="14.1" customHeight="1">
      <c r="A15" s="10">
        <v>1</v>
      </c>
      <c r="B15" s="11" t="s">
        <v>2</v>
      </c>
      <c r="C15" s="78" t="s">
        <v>76</v>
      </c>
      <c r="D15" s="63">
        <v>5</v>
      </c>
      <c r="E15" s="63">
        <v>5</v>
      </c>
      <c r="F15" s="63"/>
      <c r="G15" s="63"/>
      <c r="H15" s="31"/>
      <c r="I15" s="63">
        <v>5</v>
      </c>
      <c r="J15" s="63"/>
      <c r="K15" s="63"/>
      <c r="L15" s="15"/>
      <c r="M15" s="63">
        <v>5</v>
      </c>
      <c r="N15" s="63"/>
      <c r="O15" s="63"/>
      <c r="P15" s="15"/>
      <c r="Q15" s="63"/>
      <c r="R15" s="63"/>
      <c r="S15" s="63"/>
      <c r="T15" s="31"/>
      <c r="U15" s="2"/>
      <c r="V15" s="3"/>
    </row>
    <row r="16" spans="1:23" s="4" customFormat="1" ht="14.1" customHeight="1">
      <c r="A16" s="10">
        <v>1</v>
      </c>
      <c r="B16" s="11" t="s">
        <v>2</v>
      </c>
      <c r="C16" s="78" t="s">
        <v>77</v>
      </c>
      <c r="D16" s="63">
        <v>15673</v>
      </c>
      <c r="E16" s="63">
        <v>15673</v>
      </c>
      <c r="F16" s="63">
        <v>0</v>
      </c>
      <c r="G16" s="63">
        <v>0</v>
      </c>
      <c r="H16" s="31">
        <f>G16/E16</f>
        <v>0</v>
      </c>
      <c r="I16" s="63">
        <v>15673</v>
      </c>
      <c r="J16" s="63">
        <f>+K16-G16</f>
        <v>0</v>
      </c>
      <c r="K16" s="63">
        <v>0</v>
      </c>
      <c r="L16" s="15">
        <f>+K16/I16</f>
        <v>0</v>
      </c>
      <c r="M16" s="63">
        <v>15673</v>
      </c>
      <c r="N16" s="63">
        <f>+O16-K16</f>
        <v>4000</v>
      </c>
      <c r="O16" s="63">
        <v>4000</v>
      </c>
      <c r="P16" s="15">
        <f>+O16/M16</f>
        <v>0.25521597652013017</v>
      </c>
      <c r="Q16" s="63"/>
      <c r="R16" s="63">
        <f>+S16-O16</f>
        <v>-4000</v>
      </c>
      <c r="S16" s="63"/>
      <c r="T16" s="31" t="e">
        <f>+S16/Q16</f>
        <v>#DIV/0!</v>
      </c>
      <c r="U16" s="2"/>
      <c r="V16" s="3"/>
    </row>
    <row r="17" spans="1:23" s="4" customFormat="1" ht="14.1" customHeight="1">
      <c r="A17" s="10">
        <v>1</v>
      </c>
      <c r="B17" s="11" t="s">
        <v>3</v>
      </c>
      <c r="C17" s="12" t="s">
        <v>12</v>
      </c>
      <c r="D17" s="63">
        <v>3</v>
      </c>
      <c r="E17" s="63">
        <v>3</v>
      </c>
      <c r="F17" s="63"/>
      <c r="G17" s="63"/>
      <c r="H17" s="6"/>
      <c r="I17" s="63">
        <v>3</v>
      </c>
      <c r="J17" s="63"/>
      <c r="K17" s="63"/>
      <c r="L17" s="63"/>
      <c r="M17" s="63">
        <v>3</v>
      </c>
      <c r="N17" s="63"/>
      <c r="O17" s="63"/>
      <c r="P17" s="63"/>
      <c r="Q17" s="63"/>
      <c r="R17" s="63"/>
      <c r="S17" s="63"/>
      <c r="T17" s="6"/>
      <c r="U17" s="1"/>
      <c r="V17" s="3"/>
      <c r="W17" s="146"/>
    </row>
    <row r="18" spans="1:23" s="4" customFormat="1" ht="14.1" customHeight="1">
      <c r="A18" s="10">
        <v>1</v>
      </c>
      <c r="B18" s="11" t="s">
        <v>3</v>
      </c>
      <c r="C18" s="12" t="s">
        <v>11</v>
      </c>
      <c r="D18" s="63">
        <v>18521</v>
      </c>
      <c r="E18" s="63">
        <v>18521</v>
      </c>
      <c r="F18" s="63">
        <v>2475</v>
      </c>
      <c r="G18" s="63">
        <v>2475</v>
      </c>
      <c r="H18" s="31">
        <f>G18/E18</f>
        <v>0.13363209329949788</v>
      </c>
      <c r="I18" s="63">
        <v>18521</v>
      </c>
      <c r="J18" s="63">
        <f>+K18-G18</f>
        <v>2478</v>
      </c>
      <c r="K18" s="63">
        <v>4953</v>
      </c>
      <c r="L18" s="15">
        <f>+K18/I18</f>
        <v>0.26742616489390419</v>
      </c>
      <c r="M18" s="63">
        <v>18521</v>
      </c>
      <c r="N18" s="63">
        <f>+O18-K18</f>
        <v>2477</v>
      </c>
      <c r="O18" s="63">
        <v>7430</v>
      </c>
      <c r="P18" s="15">
        <f>+O18/M18</f>
        <v>0.40116624372334109</v>
      </c>
      <c r="Q18" s="63"/>
      <c r="R18" s="63">
        <f>+S18-O18</f>
        <v>-7430</v>
      </c>
      <c r="S18" s="63"/>
      <c r="T18" s="31" t="e">
        <f>+S18/Q18</f>
        <v>#DIV/0!</v>
      </c>
      <c r="U18" s="1"/>
      <c r="V18" s="3"/>
      <c r="W18" s="146"/>
    </row>
    <row r="19" spans="1:23" s="4" customFormat="1" ht="14.1" customHeight="1">
      <c r="A19" s="10"/>
      <c r="B19" s="11"/>
      <c r="C19" s="12"/>
      <c r="D19" s="63"/>
      <c r="E19" s="63"/>
      <c r="F19" s="63"/>
      <c r="G19" s="63"/>
      <c r="H19" s="6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"/>
      <c r="U19" s="1"/>
      <c r="V19" s="3"/>
      <c r="W19" s="146"/>
    </row>
    <row r="20" spans="1:23" s="4" customFormat="1" ht="14.1" customHeight="1">
      <c r="A20" s="10">
        <v>2</v>
      </c>
      <c r="B20" s="11"/>
      <c r="C20" s="12" t="s">
        <v>15</v>
      </c>
      <c r="D20" s="63">
        <v>96664</v>
      </c>
      <c r="E20" s="63">
        <v>96664</v>
      </c>
      <c r="F20" s="63">
        <v>7666</v>
      </c>
      <c r="G20" s="63">
        <v>7666</v>
      </c>
      <c r="H20" s="31">
        <f>G20/E20</f>
        <v>7.9305636017545311E-2</v>
      </c>
      <c r="I20" s="63">
        <v>96664</v>
      </c>
      <c r="J20" s="63">
        <f>+K20-G20</f>
        <v>15565</v>
      </c>
      <c r="K20" s="63">
        <v>23231</v>
      </c>
      <c r="L20" s="15">
        <f>+K20/I20</f>
        <v>0.24032731937432758</v>
      </c>
      <c r="M20" s="63">
        <v>96664</v>
      </c>
      <c r="N20" s="63">
        <f>+O20-K20</f>
        <v>17752.945999999996</v>
      </c>
      <c r="O20" s="63">
        <v>40983.945999999996</v>
      </c>
      <c r="P20" s="15">
        <f>+O20/M20</f>
        <v>0.42398355127037984</v>
      </c>
      <c r="Q20" s="63"/>
      <c r="R20" s="63">
        <f>+S20-O20</f>
        <v>-40983.945999999996</v>
      </c>
      <c r="S20" s="63"/>
      <c r="T20" s="31" t="e">
        <f>+S20/Q20</f>
        <v>#DIV/0!</v>
      </c>
      <c r="U20" s="1"/>
      <c r="V20" s="3"/>
    </row>
    <row r="21" spans="1:23" s="4" customFormat="1">
      <c r="A21" s="10">
        <v>2</v>
      </c>
      <c r="B21" s="11"/>
      <c r="C21" s="12" t="s">
        <v>13</v>
      </c>
      <c r="D21" s="63">
        <v>931</v>
      </c>
      <c r="E21" s="63">
        <v>931</v>
      </c>
      <c r="F21" s="63">
        <v>0</v>
      </c>
      <c r="G21" s="63">
        <v>0</v>
      </c>
      <c r="H21" s="31">
        <f>G21/E21</f>
        <v>0</v>
      </c>
      <c r="I21" s="63">
        <v>931</v>
      </c>
      <c r="J21" s="63">
        <f>+K21-G21</f>
        <v>0</v>
      </c>
      <c r="K21" s="63">
        <v>0</v>
      </c>
      <c r="L21" s="15">
        <f>+K21/I21</f>
        <v>0</v>
      </c>
      <c r="M21" s="63">
        <v>931</v>
      </c>
      <c r="N21" s="63">
        <f>+O21-K21</f>
        <v>0</v>
      </c>
      <c r="O21" s="63">
        <v>0</v>
      </c>
      <c r="P21" s="15">
        <f>+O21/M21</f>
        <v>0</v>
      </c>
      <c r="Q21" s="63"/>
      <c r="R21" s="63">
        <f>+S21-O21</f>
        <v>0</v>
      </c>
      <c r="S21" s="63"/>
      <c r="T21" s="31" t="e">
        <f>+S21/Q21</f>
        <v>#DIV/0!</v>
      </c>
      <c r="U21" s="1"/>
      <c r="V21" s="66"/>
    </row>
    <row r="22" spans="1:23" s="4" customFormat="1" ht="14.1" customHeight="1" thickBot="1">
      <c r="A22" s="141"/>
      <c r="B22" s="80"/>
      <c r="C22" s="8"/>
      <c r="D22" s="53"/>
      <c r="E22" s="53"/>
      <c r="F22" s="53"/>
      <c r="G22" s="53"/>
      <c r="H22" s="82"/>
      <c r="I22" s="53"/>
      <c r="J22" s="53"/>
      <c r="K22" s="53"/>
      <c r="L22" s="53"/>
      <c r="M22" s="147"/>
      <c r="N22" s="53"/>
      <c r="O22" s="53"/>
      <c r="P22" s="53"/>
      <c r="Q22" s="147"/>
      <c r="R22" s="53"/>
      <c r="S22" s="53"/>
      <c r="T22" s="82"/>
      <c r="U22" s="142"/>
      <c r="V22" s="143"/>
    </row>
    <row r="23" spans="1:23" ht="12.75" customHeight="1">
      <c r="A23" s="71"/>
    </row>
    <row r="24" spans="1:23" ht="12.75" customHeight="1"/>
    <row r="25" spans="1:23" ht="12.75" customHeight="1"/>
    <row r="26" spans="1:23" ht="12.75" customHeight="1"/>
    <row r="27" spans="1:23" ht="12.75" customHeight="1"/>
    <row r="28" spans="1:23" ht="12.75" customHeight="1"/>
    <row r="29" spans="1:23" ht="12.75" customHeight="1"/>
    <row r="30" spans="1:23" ht="12.75" customHeight="1"/>
    <row r="31" spans="1:23" ht="12.75" customHeight="1"/>
    <row r="32" spans="1:2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7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181958b-cc17-4201-8dc2-83bdbe2fb3f5">
      <UserInfo>
        <DisplayName/>
        <AccountId xsi:nil="true"/>
        <AccountType/>
      </UserInfo>
    </SharedWithUsers>
    <TaxCatchAll xmlns="3181958b-cc17-4201-8dc2-83bdbe2fb3f5" xsi:nil="true"/>
    <lcf76f155ced4ddcb4097134ff3c332f xmlns="2e3df5ee-181c-47b7-98ad-cc380c31b56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8CD536AB923E3499257930102D06FB7" ma:contentTypeVersion="17" ma:contentTypeDescription="Crear nuevo documento." ma:contentTypeScope="" ma:versionID="1770b2305acfc8a87d31f4a4c00a73c6">
  <xsd:schema xmlns:xsd="http://www.w3.org/2001/XMLSchema" xmlns:xs="http://www.w3.org/2001/XMLSchema" xmlns:p="http://schemas.microsoft.com/office/2006/metadata/properties" xmlns:ns2="2e3df5ee-181c-47b7-98ad-cc380c31b562" xmlns:ns3="3181958b-cc17-4201-8dc2-83bdbe2fb3f5" targetNamespace="http://schemas.microsoft.com/office/2006/metadata/properties" ma:root="true" ma:fieldsID="688ebbb89c7e79e0f32605198bbebfed" ns2:_="" ns3:_="">
    <xsd:import namespace="2e3df5ee-181c-47b7-98ad-cc380c31b562"/>
    <xsd:import namespace="3181958b-cc17-4201-8dc2-83bdbe2fb3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df5ee-181c-47b7-98ad-cc380c31b5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3f3741c-e9af-49d5-b039-a7ae6837d0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1958b-cc17-4201-8dc2-83bdbe2fb3f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71dc7b7-a6bf-433b-a1cf-8a6f8cb4cd58}" ma:internalName="TaxCatchAll" ma:showField="CatchAllData" ma:web="3181958b-cc17-4201-8dc2-83bdbe2fb3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DEC8D3-524F-4CD0-8B10-E8BA965B266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dad70a93-54ca-4a57-b0ba-77bc4c6ab23f"/>
    <ds:schemaRef ds:uri="http://purl.org/dc/terms/"/>
    <ds:schemaRef ds:uri="http://purl.org/dc/dcmitype/"/>
    <ds:schemaRef ds:uri="http://schemas.openxmlformats.org/package/2006/metadata/core-properties"/>
    <ds:schemaRef ds:uri="96aafeea-9d28-4011-99b9-8775a5a1c861"/>
  </ds:schemaRefs>
</ds:datastoreItem>
</file>

<file path=customXml/itemProps2.xml><?xml version="1.0" encoding="utf-8"?>
<ds:datastoreItem xmlns:ds="http://schemas.openxmlformats.org/officeDocument/2006/customXml" ds:itemID="{AB3726E4-275D-430F-90A3-07E73AB11230}"/>
</file>

<file path=customXml/itemProps3.xml><?xml version="1.0" encoding="utf-8"?>
<ds:datastoreItem xmlns:ds="http://schemas.openxmlformats.org/officeDocument/2006/customXml" ds:itemID="{0A6140B2-002E-4384-996D-3A86B8F72F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15</vt:i4>
      </vt:variant>
    </vt:vector>
  </HeadingPairs>
  <TitlesOfParts>
    <vt:vector size="29" baseType="lpstr">
      <vt:lpstr>02 01</vt:lpstr>
      <vt:lpstr>03 01</vt:lpstr>
      <vt:lpstr>04 01</vt:lpstr>
      <vt:lpstr>09 01</vt:lpstr>
      <vt:lpstr>09 02</vt:lpstr>
      <vt:lpstr>09 03</vt:lpstr>
      <vt:lpstr>11 01</vt:lpstr>
      <vt:lpstr>11 02</vt:lpstr>
      <vt:lpstr>13 01</vt:lpstr>
      <vt:lpstr>15 01</vt:lpstr>
      <vt:lpstr>90-01</vt:lpstr>
      <vt:lpstr>90-02</vt:lpstr>
      <vt:lpstr>90-03</vt:lpstr>
      <vt:lpstr>91 01</vt:lpstr>
      <vt:lpstr>'02 01'!Área_de_impresión</vt:lpstr>
      <vt:lpstr>'03 01'!Área_de_impresión</vt:lpstr>
      <vt:lpstr>'04 01'!Área_de_impresión</vt:lpstr>
      <vt:lpstr>'09 01'!Área_de_impresión</vt:lpstr>
      <vt:lpstr>'09 02'!Área_de_impresión</vt:lpstr>
      <vt:lpstr>'09 03'!Área_de_impresión</vt:lpstr>
      <vt:lpstr>'11 01'!Área_de_impresión</vt:lpstr>
      <vt:lpstr>'11 02'!Área_de_impresión</vt:lpstr>
      <vt:lpstr>'13 01'!Área_de_impresión</vt:lpstr>
      <vt:lpstr>'15 01'!Área_de_impresión</vt:lpstr>
      <vt:lpstr>'91 01'!Área_de_impresión</vt:lpstr>
      <vt:lpstr>'02 01'!Títulos_a_imprimir</vt:lpstr>
      <vt:lpstr>'03 01'!Títulos_a_imprimir</vt:lpstr>
      <vt:lpstr>'09 01'!Títulos_a_imprimir</vt:lpstr>
      <vt:lpstr>'09 03'!Títulos_a_imprimir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vlopez</dc:creator>
  <cp:lastModifiedBy>Gómez Riquelme, Paula Stephanie</cp:lastModifiedBy>
  <cp:lastPrinted>2019-04-29T19:39:16Z</cp:lastPrinted>
  <dcterms:created xsi:type="dcterms:W3CDTF">2005-08-25T16:29:21Z</dcterms:created>
  <dcterms:modified xsi:type="dcterms:W3CDTF">2023-10-30T12:30:12Z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0x01010088CD536AB923E3499257930102D06FB7</vt:lpwstr>
  </property>
  <property fmtid="{D5CDD505-2E9C-101B-9397-08002B2CF9AE}" pid="3" name="Order">
    <vt:r8>358400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